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\www\SIPERSN2\docs\ipp\CBE\"/>
    </mc:Choice>
  </mc:AlternateContent>
  <bookViews>
    <workbookView xWindow="480" yWindow="465" windowWidth="14640" windowHeight="6720" activeTab="2"/>
  </bookViews>
  <sheets>
    <sheet name="Residencial" sheetId="1" r:id="rId1"/>
    <sheet name="Comercial-Ventas." sheetId="3" r:id="rId2"/>
    <sheet name="Institucional- Educativo" sheetId="2" r:id="rId3"/>
  </sheets>
  <calcPr calcId="152511"/>
</workbook>
</file>

<file path=xl/calcChain.xml><?xml version="1.0" encoding="utf-8"?>
<calcChain xmlns="http://schemas.openxmlformats.org/spreadsheetml/2006/main">
  <c r="M29" i="2" l="1"/>
  <c r="N26" i="2" s="1"/>
  <c r="M8" i="3"/>
  <c r="N6" i="3" s="1"/>
  <c r="G37" i="2"/>
  <c r="J37" i="2"/>
  <c r="J36" i="2" s="1"/>
  <c r="J43" i="2" s="1"/>
  <c r="I28" i="2"/>
  <c r="I27" i="2"/>
  <c r="J25" i="2" s="1"/>
  <c r="I26" i="2"/>
  <c r="G42" i="2"/>
  <c r="J42" i="2"/>
  <c r="J41" i="2" s="1"/>
  <c r="G40" i="2"/>
  <c r="J40" i="2" s="1"/>
  <c r="J39" i="2"/>
  <c r="G38" i="2"/>
  <c r="J38" i="2"/>
  <c r="J35" i="2"/>
  <c r="J34" i="2"/>
  <c r="J33" i="2"/>
  <c r="J32" i="2"/>
  <c r="J31" i="2"/>
  <c r="J30" i="2"/>
  <c r="J13" i="2"/>
  <c r="J12" i="2"/>
  <c r="J11" i="2"/>
  <c r="I5" i="2"/>
  <c r="I6" i="2"/>
  <c r="I26" i="3"/>
  <c r="J29" i="2"/>
  <c r="G39" i="3"/>
  <c r="J39" i="3" s="1"/>
  <c r="J38" i="3"/>
  <c r="J37" i="3" s="1"/>
  <c r="J36" i="3"/>
  <c r="J35" i="3"/>
  <c r="J34" i="3"/>
  <c r="J33" i="3"/>
  <c r="G32" i="3"/>
  <c r="J32" i="3"/>
  <c r="J31" i="3"/>
  <c r="J30" i="3"/>
  <c r="J28" i="3" s="1"/>
  <c r="J29" i="3"/>
  <c r="I27" i="3"/>
  <c r="I25" i="3"/>
  <c r="G18" i="3"/>
  <c r="J18" i="3" s="1"/>
  <c r="J16" i="3" s="1"/>
  <c r="J24" i="3"/>
  <c r="I6" i="3"/>
  <c r="I5" i="3"/>
  <c r="J22" i="1"/>
  <c r="N11" i="1"/>
  <c r="J11" i="1"/>
  <c r="G20" i="2"/>
  <c r="J20" i="2"/>
  <c r="J10" i="2"/>
  <c r="J8" i="2"/>
  <c r="G17" i="2"/>
  <c r="G15" i="2"/>
  <c r="J15" i="2" s="1"/>
  <c r="J14" i="2" s="1"/>
  <c r="J17" i="3"/>
  <c r="J15" i="3"/>
  <c r="J14" i="3"/>
  <c r="J13" i="3"/>
  <c r="J12" i="3"/>
  <c r="G11" i="3"/>
  <c r="J11" i="3"/>
  <c r="J10" i="3"/>
  <c r="J9" i="3"/>
  <c r="J7" i="3" s="1"/>
  <c r="J8" i="3"/>
  <c r="I4" i="3"/>
  <c r="J3" i="3" s="1"/>
  <c r="J9" i="2"/>
  <c r="J7" i="2" s="1"/>
  <c r="G19" i="2"/>
  <c r="J17" i="2"/>
  <c r="J19" i="2"/>
  <c r="J18" i="2"/>
  <c r="I4" i="2"/>
  <c r="J3" i="2" s="1"/>
  <c r="O3" i="1"/>
  <c r="O4" i="1"/>
  <c r="O5" i="1"/>
  <c r="O6" i="1"/>
  <c r="O7" i="1"/>
  <c r="O8" i="1"/>
  <c r="O9" i="1"/>
  <c r="O10" i="1"/>
  <c r="O11" i="1"/>
  <c r="J23" i="1"/>
  <c r="G21" i="1"/>
  <c r="J21" i="1" s="1"/>
  <c r="J20" i="1"/>
  <c r="J19" i="1"/>
  <c r="J18" i="1"/>
  <c r="I17" i="1"/>
  <c r="J16" i="1"/>
  <c r="J9" i="1"/>
  <c r="J10" i="1"/>
  <c r="J7" i="1"/>
  <c r="J5" i="1"/>
  <c r="J6" i="1"/>
  <c r="G8" i="1"/>
  <c r="J8" i="1" s="1"/>
  <c r="I4" i="1"/>
  <c r="J3" i="1" s="1"/>
  <c r="J12" i="1" s="1"/>
  <c r="J16" i="2"/>
  <c r="J40" i="3" l="1"/>
  <c r="J24" i="1"/>
  <c r="J19" i="3"/>
  <c r="J21" i="2"/>
  <c r="N25" i="2"/>
  <c r="N28" i="2"/>
  <c r="N27" i="2"/>
  <c r="N8" i="3"/>
  <c r="N5" i="3"/>
  <c r="N7" i="3"/>
  <c r="N29" i="2"/>
  <c r="N4" i="3"/>
  <c r="N3" i="3"/>
</calcChain>
</file>

<file path=xl/sharedStrings.xml><?xml version="1.0" encoding="utf-8"?>
<sst xmlns="http://schemas.openxmlformats.org/spreadsheetml/2006/main" count="333" uniqueCount="62">
  <si>
    <t>Capacidad</t>
  </si>
  <si>
    <t xml:space="preserve">Capacidad 
</t>
  </si>
  <si>
    <t>Número</t>
  </si>
  <si>
    <t xml:space="preserve">Unidad </t>
  </si>
  <si>
    <t>Servicio</t>
  </si>
  <si>
    <t>Unidad</t>
  </si>
  <si>
    <t>Incadescente</t>
  </si>
  <si>
    <t>W</t>
  </si>
  <si>
    <t>Puntos de iluminación</t>
  </si>
  <si>
    <t>hr/día</t>
  </si>
  <si>
    <t>Televisor</t>
  </si>
  <si>
    <t>21"</t>
  </si>
  <si>
    <t>Licuadora</t>
  </si>
  <si>
    <t>min/día</t>
  </si>
  <si>
    <t>Nariño</t>
  </si>
  <si>
    <t xml:space="preserve">Iluminación </t>
  </si>
  <si>
    <t>Plancha</t>
  </si>
  <si>
    <t>Neveras</t>
  </si>
  <si>
    <t>Ventiladores</t>
  </si>
  <si>
    <t>Estufa Eléctrica</t>
  </si>
  <si>
    <t>Radio</t>
  </si>
  <si>
    <t>Equipo de sonido</t>
  </si>
  <si>
    <t>Total Consumo Promedio Departamento de Nariño</t>
  </si>
  <si>
    <t>9ft</t>
  </si>
  <si>
    <t>Nariño Sector Residencial</t>
  </si>
  <si>
    <t>Participación por equipos de electricidad</t>
  </si>
  <si>
    <t>Total</t>
  </si>
  <si>
    <t>LFC</t>
  </si>
  <si>
    <t>11ft</t>
  </si>
  <si>
    <t>DVD</t>
  </si>
  <si>
    <t>Congeladores</t>
  </si>
  <si>
    <t>Computadores</t>
  </si>
  <si>
    <t>Impresoras</t>
  </si>
  <si>
    <t>Modem</t>
  </si>
  <si>
    <t>Servidores</t>
  </si>
  <si>
    <t>Swicth</t>
  </si>
  <si>
    <t>UPS</t>
  </si>
  <si>
    <t>Otros aparatos eléctricos</t>
  </si>
  <si>
    <t>1 hornillas</t>
  </si>
  <si>
    <t>Fluorescente</t>
  </si>
  <si>
    <t>Impresora</t>
  </si>
  <si>
    <t>T8</t>
  </si>
  <si>
    <t>LED</t>
  </si>
  <si>
    <t>17ft</t>
  </si>
  <si>
    <t>Equipos de Oficina</t>
  </si>
  <si>
    <t xml:space="preserve">Otros </t>
  </si>
  <si>
    <t>TV</t>
  </si>
  <si>
    <t xml:space="preserve">Otros  </t>
  </si>
  <si>
    <t>Equipos de oficina</t>
  </si>
  <si>
    <t>Ambiente</t>
  </si>
  <si>
    <t>Refrigeración</t>
  </si>
  <si>
    <t>TV y Sonido</t>
  </si>
  <si>
    <t>Total Consumo Promedio Actual del sector Institucional-Educativo Departamento de Nariño</t>
  </si>
  <si>
    <t>Total Consumo Promedio Eficiente del sector Institucional-Educativo Departamento de Nariño</t>
  </si>
  <si>
    <t>Total Consumo Promedio Eficiente del sector Comercial-Ventas Departamento de Nariño</t>
  </si>
  <si>
    <t>Nariño Sector Comercial -Ventas</t>
  </si>
  <si>
    <t>Nariño Sector Institucional - Educativo</t>
  </si>
  <si>
    <t>Otros</t>
  </si>
  <si>
    <t>Subtotal Consumo (kWh/mes)</t>
  </si>
  <si>
    <t>Consumo (kWh/mes)</t>
  </si>
  <si>
    <r>
      <t xml:space="preserve">Subtotal Consumo </t>
    </r>
    <r>
      <rPr>
        <b/>
        <sz val="10"/>
        <color indexed="8"/>
        <rFont val="Arial"/>
        <family val="2"/>
      </rPr>
      <t>(kWh/mes)</t>
    </r>
  </si>
  <si>
    <r>
      <t xml:space="preserve">Consumo </t>
    </r>
    <r>
      <rPr>
        <b/>
        <sz val="10"/>
        <color indexed="8"/>
        <rFont val="Arial"/>
        <family val="2"/>
      </rPr>
      <t>(kWh/mes)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</si>
</sst>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ED97"/>
        <bgColor indexed="64"/>
      </patternFill>
    </fill>
    <fill>
      <patternFill patternType="solid">
        <fgColor rgb="FFE6F8E0"/>
        <bgColor indexed="64"/>
      </patternFill>
    </fill>
    <fill>
      <patternFill patternType="solid">
        <fgColor rgb="FFA9F5BC"/>
        <bgColor indexed="64"/>
      </patternFill>
    </fill>
  </fills>
  <borders count="5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1" xfId="0" applyFont="1" applyFill="1" applyBorder="1"/>
    <xf numFmtId="164" fontId="5" fillId="3" borderId="1" xfId="0" applyNumberFormat="1" applyFont="1" applyFill="1" applyBorder="1"/>
    <xf numFmtId="2" fontId="5" fillId="3" borderId="1" xfId="0" applyNumberFormat="1" applyFont="1" applyFill="1" applyBorder="1"/>
    <xf numFmtId="0" fontId="5" fillId="0" borderId="0" xfId="0" applyFont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165" fontId="5" fillId="3" borderId="1" xfId="1" applyNumberFormat="1" applyFont="1" applyFill="1" applyBorder="1" applyAlignment="1">
      <alignment horizontal="right" vertical="center"/>
    </xf>
    <xf numFmtId="9" fontId="5" fillId="3" borderId="1" xfId="1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/>
    <xf numFmtId="2" fontId="2" fillId="2" borderId="1" xfId="0" applyNumberFormat="1" applyFont="1" applyFill="1" applyBorder="1" applyAlignment="1">
      <alignment horizontal="right" vertical="center" wrapText="1"/>
    </xf>
    <xf numFmtId="9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Residencial!$M$3:$M$10</c:f>
              <c:strCache>
                <c:ptCount val="8"/>
                <c:pt idx="0">
                  <c:v>Iluminación </c:v>
                </c:pt>
                <c:pt idx="1">
                  <c:v>Televisor</c:v>
                </c:pt>
                <c:pt idx="2">
                  <c:v>Licuadora</c:v>
                </c:pt>
                <c:pt idx="3">
                  <c:v>Radio</c:v>
                </c:pt>
                <c:pt idx="4">
                  <c:v>Plancha</c:v>
                </c:pt>
                <c:pt idx="5">
                  <c:v>Neveras</c:v>
                </c:pt>
                <c:pt idx="6">
                  <c:v>Equipo de sonido</c:v>
                </c:pt>
                <c:pt idx="7">
                  <c:v>Estufa Eléctrica</c:v>
                </c:pt>
              </c:strCache>
            </c:strRef>
          </c:cat>
          <c:val>
            <c:numRef>
              <c:f>Residencial!$O$3:$O$10</c:f>
              <c:numCache>
                <c:formatCode>0%</c:formatCode>
                <c:ptCount val="8"/>
                <c:pt idx="0">
                  <c:v>0.11617046222577584</c:v>
                </c:pt>
                <c:pt idx="1">
                  <c:v>3.0118267984460406E-2</c:v>
                </c:pt>
                <c:pt idx="2">
                  <c:v>1.7945468007407657E-3</c:v>
                </c:pt>
                <c:pt idx="3">
                  <c:v>1.721043884826309E-2</c:v>
                </c:pt>
                <c:pt idx="4">
                  <c:v>7.5295669961151016E-2</c:v>
                </c:pt>
                <c:pt idx="5">
                  <c:v>0.30118267984460406</c:v>
                </c:pt>
                <c:pt idx="6">
                  <c:v>3.2269572840493289E-2</c:v>
                </c:pt>
                <c:pt idx="7">
                  <c:v>0.42595836149451144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'Comercial-Ventas.'!$L$3:$L$7</c:f>
              <c:strCache>
                <c:ptCount val="5"/>
                <c:pt idx="0">
                  <c:v>Iluminación </c:v>
                </c:pt>
                <c:pt idx="1">
                  <c:v>TV y Sonido</c:v>
                </c:pt>
                <c:pt idx="2">
                  <c:v>Refrigeración</c:v>
                </c:pt>
                <c:pt idx="3">
                  <c:v>Ambiente</c:v>
                </c:pt>
                <c:pt idx="4">
                  <c:v>Equipos de oficina</c:v>
                </c:pt>
              </c:strCache>
            </c:strRef>
          </c:cat>
          <c:val>
            <c:numRef>
              <c:f>'Comercial-Ventas.'!$N$3:$N$7</c:f>
              <c:numCache>
                <c:formatCode>0.0%</c:formatCode>
                <c:ptCount val="5"/>
                <c:pt idx="0">
                  <c:v>0.21734443054896715</c:v>
                </c:pt>
                <c:pt idx="1">
                  <c:v>7.102505498296606E-2</c:v>
                </c:pt>
                <c:pt idx="2">
                  <c:v>0.48298762344214924</c:v>
                </c:pt>
                <c:pt idx="3">
                  <c:v>6.8998231920307032E-2</c:v>
                </c:pt>
                <c:pt idx="4">
                  <c:v>0.1596446591056104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'Institucional- Educativo'!$L$25:$L$28</c:f>
              <c:strCache>
                <c:ptCount val="4"/>
                <c:pt idx="0">
                  <c:v>Iluminación </c:v>
                </c:pt>
                <c:pt idx="1">
                  <c:v>Equipos de oficina</c:v>
                </c:pt>
                <c:pt idx="2">
                  <c:v>TV y Sonido</c:v>
                </c:pt>
                <c:pt idx="3">
                  <c:v>Otros</c:v>
                </c:pt>
              </c:strCache>
            </c:strRef>
          </c:cat>
          <c:val>
            <c:numRef>
              <c:f>'Institucional- Educativo'!$N$25:$N$28</c:f>
              <c:numCache>
                <c:formatCode>0.0%</c:formatCode>
                <c:ptCount val="4"/>
                <c:pt idx="0">
                  <c:v>0.2767994444168857</c:v>
                </c:pt>
                <c:pt idx="1">
                  <c:v>0.61848305967557904</c:v>
                </c:pt>
                <c:pt idx="2">
                  <c:v>9.6681383005109353E-2</c:v>
                </c:pt>
                <c:pt idx="3">
                  <c:v>8.0361129024257155E-3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152400</xdr:rowOff>
    </xdr:from>
    <xdr:to>
      <xdr:col>16</xdr:col>
      <xdr:colOff>638175</xdr:colOff>
      <xdr:row>25</xdr:row>
      <xdr:rowOff>76200</xdr:rowOff>
    </xdr:to>
    <xdr:graphicFrame macro="">
      <xdr:nvGraphicFramePr>
        <xdr:cNvPr id="103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1076325</xdr:colOff>
      <xdr:row>0</xdr:row>
      <xdr:rowOff>790575</xdr:rowOff>
    </xdr:to>
    <xdr:pic>
      <xdr:nvPicPr>
        <xdr:cNvPr id="1031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990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0</xdr:row>
      <xdr:rowOff>38100</xdr:rowOff>
    </xdr:from>
    <xdr:to>
      <xdr:col>16</xdr:col>
      <xdr:colOff>742950</xdr:colOff>
      <xdr:row>0</xdr:row>
      <xdr:rowOff>762000</xdr:rowOff>
    </xdr:to>
    <xdr:pic>
      <xdr:nvPicPr>
        <xdr:cNvPr id="1032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5" y="38100"/>
          <a:ext cx="2095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494418</xdr:colOff>
      <xdr:row>0</xdr:row>
      <xdr:rowOff>54429</xdr:rowOff>
    </xdr:from>
    <xdr:to>
      <xdr:col>10</xdr:col>
      <xdr:colOff>151947</xdr:colOff>
      <xdr:row>0</xdr:row>
      <xdr:rowOff>748393</xdr:rowOff>
    </xdr:to>
    <xdr:sp macro="" textlink="">
      <xdr:nvSpPr>
        <xdr:cNvPr id="6" name="5 CuadroTexto"/>
        <xdr:cNvSpPr txBox="1"/>
      </xdr:nvSpPr>
      <xdr:spPr>
        <a:xfrm>
          <a:off x="4225043" y="54429"/>
          <a:ext cx="5340779" cy="693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 baseline="0">
              <a:latin typeface="Arial" panose="020B0604020202020204" pitchFamily="34" charset="0"/>
              <a:cs typeface="Arial" panose="020B0604020202020204" pitchFamily="34" charset="0"/>
            </a:rPr>
            <a:t>CONSUMOS ACTUALES Y EFICIENTES RESIDENCIAL</a:t>
          </a:r>
          <a:endParaRPr lang="es-CO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847725</xdr:colOff>
      <xdr:row>27</xdr:row>
      <xdr:rowOff>66675</xdr:rowOff>
    </xdr:from>
    <xdr:to>
      <xdr:col>11</xdr:col>
      <xdr:colOff>619125</xdr:colOff>
      <xdr:row>27</xdr:row>
      <xdr:rowOff>866775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972175"/>
          <a:ext cx="7219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733425</xdr:colOff>
      <xdr:row>9</xdr:row>
      <xdr:rowOff>142875</xdr:rowOff>
    </xdr:from>
    <xdr:to>
      <xdr:col>16</xdr:col>
      <xdr:colOff>238125</xdr:colOff>
      <xdr:row>22</xdr:row>
      <xdr:rowOff>409575</xdr:rowOff>
    </xdr:to>
    <xdr:graphicFrame macro="">
      <xdr:nvGraphicFramePr>
        <xdr:cNvPr id="205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95250</xdr:rowOff>
    </xdr:from>
    <xdr:to>
      <xdr:col>0</xdr:col>
      <xdr:colOff>1057275</xdr:colOff>
      <xdr:row>0</xdr:row>
      <xdr:rowOff>828675</xdr:rowOff>
    </xdr:to>
    <xdr:pic>
      <xdr:nvPicPr>
        <xdr:cNvPr id="205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990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0</xdr:row>
      <xdr:rowOff>85725</xdr:rowOff>
    </xdr:from>
    <xdr:to>
      <xdr:col>16</xdr:col>
      <xdr:colOff>676275</xdr:colOff>
      <xdr:row>0</xdr:row>
      <xdr:rowOff>800100</xdr:rowOff>
    </xdr:to>
    <xdr:pic>
      <xdr:nvPicPr>
        <xdr:cNvPr id="2056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85725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608263</xdr:colOff>
      <xdr:row>0</xdr:row>
      <xdr:rowOff>97971</xdr:rowOff>
    </xdr:from>
    <xdr:to>
      <xdr:col>9</xdr:col>
      <xdr:colOff>683078</xdr:colOff>
      <xdr:row>0</xdr:row>
      <xdr:rowOff>791935</xdr:rowOff>
    </xdr:to>
    <xdr:sp macro="" textlink="">
      <xdr:nvSpPr>
        <xdr:cNvPr id="5" name="4 CuadroTexto"/>
        <xdr:cNvSpPr txBox="1"/>
      </xdr:nvSpPr>
      <xdr:spPr>
        <a:xfrm>
          <a:off x="3329692" y="97971"/>
          <a:ext cx="5340779" cy="693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 baseline="0">
              <a:latin typeface="Arial" panose="020B0604020202020204" pitchFamily="34" charset="0"/>
              <a:cs typeface="Arial" panose="020B0604020202020204" pitchFamily="34" charset="0"/>
            </a:rPr>
            <a:t>CONSUMOS ACTUALES Y EFICIENTES COMERCIAL</a:t>
          </a:r>
          <a:endParaRPr lang="es-CO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381000</xdr:colOff>
      <xdr:row>41</xdr:row>
      <xdr:rowOff>28575</xdr:rowOff>
    </xdr:from>
    <xdr:to>
      <xdr:col>12</xdr:col>
      <xdr:colOff>333375</xdr:colOff>
      <xdr:row>42</xdr:row>
      <xdr:rowOff>9525</xdr:rowOff>
    </xdr:to>
    <xdr:pic>
      <xdr:nvPicPr>
        <xdr:cNvPr id="2058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8296275"/>
          <a:ext cx="7181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30</xdr:row>
      <xdr:rowOff>38100</xdr:rowOff>
    </xdr:from>
    <xdr:to>
      <xdr:col>15</xdr:col>
      <xdr:colOff>742950</xdr:colOff>
      <xdr:row>44</xdr:row>
      <xdr:rowOff>114300</xdr:rowOff>
    </xdr:to>
    <xdr:graphicFrame macro="">
      <xdr:nvGraphicFramePr>
        <xdr:cNvPr id="307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1057275</xdr:colOff>
      <xdr:row>0</xdr:row>
      <xdr:rowOff>800100</xdr:rowOff>
    </xdr:to>
    <xdr:pic>
      <xdr:nvPicPr>
        <xdr:cNvPr id="307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990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104775</xdr:colOff>
      <xdr:row>0</xdr:row>
      <xdr:rowOff>66675</xdr:rowOff>
    </xdr:from>
    <xdr:to>
      <xdr:col>16</xdr:col>
      <xdr:colOff>666750</xdr:colOff>
      <xdr:row>0</xdr:row>
      <xdr:rowOff>790575</xdr:rowOff>
    </xdr:to>
    <xdr:pic>
      <xdr:nvPicPr>
        <xdr:cNvPr id="3080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66675"/>
          <a:ext cx="2085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356522</xdr:colOff>
      <xdr:row>0</xdr:row>
      <xdr:rowOff>68035</xdr:rowOff>
    </xdr:from>
    <xdr:to>
      <xdr:col>11</xdr:col>
      <xdr:colOff>844087</xdr:colOff>
      <xdr:row>0</xdr:row>
      <xdr:rowOff>761999</xdr:rowOff>
    </xdr:to>
    <xdr:sp macro="" textlink="">
      <xdr:nvSpPr>
        <xdr:cNvPr id="5" name="4 CuadroTexto"/>
        <xdr:cNvSpPr txBox="1"/>
      </xdr:nvSpPr>
      <xdr:spPr>
        <a:xfrm>
          <a:off x="4207343" y="68035"/>
          <a:ext cx="5345315" cy="693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ANÁLISIS ENERGÉTICO SOCIAL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>
              <a:latin typeface="Arial" panose="020B0604020202020204" pitchFamily="34" charset="0"/>
              <a:cs typeface="Arial" panose="020B0604020202020204" pitchFamily="34" charset="0"/>
            </a:rPr>
            <a:t>CONSUMOS BÁSICOS Y EFICIENTES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300" b="1" baseline="0">
              <a:latin typeface="Arial" panose="020B0604020202020204" pitchFamily="34" charset="0"/>
              <a:cs typeface="Arial" panose="020B0604020202020204" pitchFamily="34" charset="0"/>
            </a:rPr>
            <a:t>CONSUMOS ACTUALES Y EFICIENTES INSTITUCIONAL</a:t>
          </a:r>
          <a:endParaRPr lang="es-CO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0</xdr:colOff>
      <xdr:row>46</xdr:row>
      <xdr:rowOff>66675</xdr:rowOff>
    </xdr:from>
    <xdr:to>
      <xdr:col>11</xdr:col>
      <xdr:colOff>1495425</xdr:colOff>
      <xdr:row>46</xdr:row>
      <xdr:rowOff>866775</xdr:rowOff>
    </xdr:to>
    <xdr:pic>
      <xdr:nvPicPr>
        <xdr:cNvPr id="3082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9163050"/>
          <a:ext cx="7191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60" zoomScaleNormal="60" workbookViewId="0">
      <selection sqref="A1:Q28"/>
    </sheetView>
  </sheetViews>
  <sheetFormatPr baseColWidth="10" defaultColWidth="13.140625" defaultRowHeight="12.75" x14ac:dyDescent="0.2"/>
  <cols>
    <col min="1" max="1" width="16.5703125" style="3" customWidth="1"/>
    <col min="2" max="5" width="13.140625" style="3"/>
    <col min="6" max="6" width="19.7109375" style="3" customWidth="1"/>
    <col min="7" max="12" width="13.140625" style="3"/>
    <col min="13" max="13" width="16.42578125" style="3" customWidth="1"/>
    <col min="14" max="16384" width="13.140625" style="3"/>
  </cols>
  <sheetData>
    <row r="1" spans="1:15" ht="63" customHeight="1" x14ac:dyDescent="0.2"/>
    <row r="2" spans="1:15" ht="51" x14ac:dyDescent="0.2">
      <c r="A2" s="1" t="s">
        <v>14</v>
      </c>
      <c r="B2" s="1" t="s">
        <v>0</v>
      </c>
      <c r="C2" s="34" t="s">
        <v>1</v>
      </c>
      <c r="D2" s="35"/>
      <c r="E2" s="1" t="s">
        <v>2</v>
      </c>
      <c r="F2" s="1" t="s">
        <v>3</v>
      </c>
      <c r="G2" s="1" t="s">
        <v>4</v>
      </c>
      <c r="H2" s="1" t="s">
        <v>5</v>
      </c>
      <c r="I2" s="1" t="s">
        <v>60</v>
      </c>
      <c r="J2" s="1" t="s">
        <v>61</v>
      </c>
      <c r="M2" s="1" t="s">
        <v>24</v>
      </c>
      <c r="N2" s="1" t="s">
        <v>59</v>
      </c>
      <c r="O2" s="1" t="s">
        <v>25</v>
      </c>
    </row>
    <row r="3" spans="1:15" x14ac:dyDescent="0.2">
      <c r="A3" s="2" t="s">
        <v>15</v>
      </c>
      <c r="B3" s="15"/>
      <c r="C3" s="15"/>
      <c r="D3" s="15"/>
      <c r="E3" s="15"/>
      <c r="F3" s="15"/>
      <c r="G3" s="15"/>
      <c r="H3" s="15"/>
      <c r="I3" s="15"/>
      <c r="J3" s="18">
        <f>(I4)</f>
        <v>16.2</v>
      </c>
      <c r="M3" s="2" t="s">
        <v>15</v>
      </c>
      <c r="N3" s="5">
        <v>16.2</v>
      </c>
      <c r="O3" s="25">
        <f>(N3/$N$11)</f>
        <v>0.11617046222577584</v>
      </c>
    </row>
    <row r="4" spans="1:15" x14ac:dyDescent="0.2">
      <c r="A4" s="2" t="s">
        <v>6</v>
      </c>
      <c r="B4" s="15"/>
      <c r="C4" s="15">
        <v>60</v>
      </c>
      <c r="D4" s="15" t="s">
        <v>7</v>
      </c>
      <c r="E4" s="15">
        <v>3</v>
      </c>
      <c r="F4" s="9" t="s">
        <v>8</v>
      </c>
      <c r="G4" s="15">
        <v>3</v>
      </c>
      <c r="H4" s="15" t="s">
        <v>9</v>
      </c>
      <c r="I4" s="18">
        <f>(G4*30)*E4*C4/1000</f>
        <v>16.2</v>
      </c>
      <c r="J4" s="15"/>
      <c r="M4" s="2" t="s">
        <v>10</v>
      </c>
      <c r="N4" s="6">
        <v>4.2</v>
      </c>
      <c r="O4" s="25">
        <f t="shared" ref="O4:O11" si="0">(N4/$N$11)</f>
        <v>3.0118267984460406E-2</v>
      </c>
    </row>
    <row r="5" spans="1:15" x14ac:dyDescent="0.2">
      <c r="A5" s="2" t="s">
        <v>10</v>
      </c>
      <c r="B5" s="15" t="s">
        <v>11</v>
      </c>
      <c r="C5" s="15">
        <v>70</v>
      </c>
      <c r="D5" s="15" t="s">
        <v>7</v>
      </c>
      <c r="E5" s="15">
        <v>1</v>
      </c>
      <c r="F5" s="15"/>
      <c r="G5" s="15">
        <v>2</v>
      </c>
      <c r="H5" s="15" t="s">
        <v>9</v>
      </c>
      <c r="I5" s="15"/>
      <c r="J5" s="22">
        <f>(G5*30)*E5*C5/1000</f>
        <v>4.2</v>
      </c>
      <c r="M5" s="2" t="s">
        <v>12</v>
      </c>
      <c r="N5" s="6">
        <v>0.25024999999999997</v>
      </c>
      <c r="O5" s="25">
        <f t="shared" si="0"/>
        <v>1.7945468007407657E-3</v>
      </c>
    </row>
    <row r="6" spans="1:15" x14ac:dyDescent="0.2">
      <c r="A6" s="2" t="s">
        <v>12</v>
      </c>
      <c r="B6" s="15"/>
      <c r="C6" s="15">
        <v>350</v>
      </c>
      <c r="D6" s="15" t="s">
        <v>7</v>
      </c>
      <c r="E6" s="15">
        <v>1</v>
      </c>
      <c r="F6" s="15"/>
      <c r="G6" s="15">
        <v>1.43</v>
      </c>
      <c r="H6" s="15" t="s">
        <v>13</v>
      </c>
      <c r="I6" s="15"/>
      <c r="J6" s="22">
        <f>(G6/60)*30*E6*C6/1000</f>
        <v>0.25024999999999997</v>
      </c>
      <c r="M6" s="2" t="s">
        <v>20</v>
      </c>
      <c r="N6" s="6">
        <v>2.4</v>
      </c>
      <c r="O6" s="25">
        <f t="shared" si="0"/>
        <v>1.721043884826309E-2</v>
      </c>
    </row>
    <row r="7" spans="1:15" x14ac:dyDescent="0.2">
      <c r="A7" s="2" t="s">
        <v>20</v>
      </c>
      <c r="B7" s="15"/>
      <c r="C7" s="15">
        <v>40</v>
      </c>
      <c r="D7" s="15" t="s">
        <v>7</v>
      </c>
      <c r="E7" s="15">
        <v>1</v>
      </c>
      <c r="F7" s="15"/>
      <c r="G7" s="15">
        <v>2</v>
      </c>
      <c r="H7" s="15" t="s">
        <v>9</v>
      </c>
      <c r="I7" s="15"/>
      <c r="J7" s="22">
        <f>(G7*30)*E7*C7/1000</f>
        <v>2.4</v>
      </c>
      <c r="M7" s="2" t="s">
        <v>16</v>
      </c>
      <c r="N7" s="6">
        <v>10.5</v>
      </c>
      <c r="O7" s="25">
        <f t="shared" si="0"/>
        <v>7.5295669961151016E-2</v>
      </c>
    </row>
    <row r="8" spans="1:15" x14ac:dyDescent="0.2">
      <c r="A8" s="2" t="s">
        <v>16</v>
      </c>
      <c r="B8" s="15"/>
      <c r="C8" s="15">
        <v>1000</v>
      </c>
      <c r="D8" s="15" t="s">
        <v>7</v>
      </c>
      <c r="E8" s="15">
        <v>1</v>
      </c>
      <c r="F8" s="15"/>
      <c r="G8" s="15">
        <f>(0.35*60)</f>
        <v>21</v>
      </c>
      <c r="H8" s="15" t="s">
        <v>13</v>
      </c>
      <c r="I8" s="15"/>
      <c r="J8" s="22">
        <f>(G8/60)*30*E8*C8/1000</f>
        <v>10.5</v>
      </c>
      <c r="M8" s="2" t="s">
        <v>17</v>
      </c>
      <c r="N8" s="6">
        <v>42</v>
      </c>
      <c r="O8" s="25">
        <f t="shared" si="0"/>
        <v>0.30118267984460406</v>
      </c>
    </row>
    <row r="9" spans="1:15" ht="15.75" customHeight="1" x14ac:dyDescent="0.2">
      <c r="A9" s="2" t="s">
        <v>17</v>
      </c>
      <c r="B9" s="15" t="s">
        <v>23</v>
      </c>
      <c r="C9" s="15">
        <v>200</v>
      </c>
      <c r="D9" s="15" t="s">
        <v>7</v>
      </c>
      <c r="E9" s="15">
        <v>1</v>
      </c>
      <c r="F9" s="15"/>
      <c r="G9" s="15">
        <v>7</v>
      </c>
      <c r="H9" s="15" t="s">
        <v>9</v>
      </c>
      <c r="I9" s="15"/>
      <c r="J9" s="22">
        <f>(G9*30)*E9*C9/1000</f>
        <v>42</v>
      </c>
      <c r="M9" s="2" t="s">
        <v>21</v>
      </c>
      <c r="N9" s="6">
        <v>4.5</v>
      </c>
      <c r="O9" s="25">
        <f t="shared" si="0"/>
        <v>3.2269572840493289E-2</v>
      </c>
    </row>
    <row r="10" spans="1:15" ht="15.75" customHeight="1" x14ac:dyDescent="0.2">
      <c r="A10" s="2" t="s">
        <v>21</v>
      </c>
      <c r="B10" s="15"/>
      <c r="C10" s="15">
        <v>75</v>
      </c>
      <c r="D10" s="15" t="s">
        <v>7</v>
      </c>
      <c r="E10" s="15">
        <v>1</v>
      </c>
      <c r="F10" s="15"/>
      <c r="G10" s="15">
        <v>2</v>
      </c>
      <c r="H10" s="15" t="s">
        <v>9</v>
      </c>
      <c r="I10" s="15"/>
      <c r="J10" s="22">
        <f>(G10*30)*E10*C10/1000</f>
        <v>4.5</v>
      </c>
      <c r="M10" s="2" t="s">
        <v>19</v>
      </c>
      <c r="N10" s="6">
        <v>59.4</v>
      </c>
      <c r="O10" s="25">
        <f t="shared" si="0"/>
        <v>0.42595836149451144</v>
      </c>
    </row>
    <row r="11" spans="1:15" x14ac:dyDescent="0.2">
      <c r="A11" s="2" t="s">
        <v>19</v>
      </c>
      <c r="B11" s="15" t="s">
        <v>38</v>
      </c>
      <c r="C11" s="15">
        <v>600</v>
      </c>
      <c r="D11" s="15" t="s">
        <v>7</v>
      </c>
      <c r="E11" s="15">
        <v>1</v>
      </c>
      <c r="F11" s="15"/>
      <c r="G11" s="15">
        <v>3.3</v>
      </c>
      <c r="H11" s="15" t="s">
        <v>9</v>
      </c>
      <c r="I11" s="15"/>
      <c r="J11" s="22">
        <f>(G11*30)*E11*C11/1000</f>
        <v>59.4</v>
      </c>
      <c r="M11" s="1" t="s">
        <v>26</v>
      </c>
      <c r="N11" s="28">
        <f>SUM(N3:N10)</f>
        <v>139.45025000000001</v>
      </c>
      <c r="O11" s="29">
        <f t="shared" si="0"/>
        <v>1</v>
      </c>
    </row>
    <row r="12" spans="1:15" ht="13.5" customHeight="1" x14ac:dyDescent="0.2">
      <c r="A12" s="31" t="s">
        <v>22</v>
      </c>
      <c r="B12" s="32"/>
      <c r="C12" s="32"/>
      <c r="D12" s="32"/>
      <c r="E12" s="32"/>
      <c r="F12" s="32"/>
      <c r="G12" s="32"/>
      <c r="H12" s="32"/>
      <c r="I12" s="33"/>
      <c r="J12" s="28">
        <f>SUM(J3:J11)</f>
        <v>139.45025000000001</v>
      </c>
    </row>
    <row r="15" spans="1:15" ht="38.25" x14ac:dyDescent="0.2">
      <c r="A15" s="1" t="s">
        <v>14</v>
      </c>
      <c r="B15" s="1" t="s">
        <v>0</v>
      </c>
      <c r="C15" s="34" t="s">
        <v>1</v>
      </c>
      <c r="D15" s="35"/>
      <c r="E15" s="1" t="s">
        <v>2</v>
      </c>
      <c r="F15" s="1" t="s">
        <v>3</v>
      </c>
      <c r="G15" s="1" t="s">
        <v>4</v>
      </c>
      <c r="H15" s="1" t="s">
        <v>5</v>
      </c>
      <c r="I15" s="1" t="s">
        <v>60</v>
      </c>
      <c r="J15" s="1" t="s">
        <v>61</v>
      </c>
    </row>
    <row r="16" spans="1:15" x14ac:dyDescent="0.2">
      <c r="A16" s="2" t="s">
        <v>15</v>
      </c>
      <c r="B16" s="4"/>
      <c r="C16" s="4"/>
      <c r="D16" s="4"/>
      <c r="E16" s="4"/>
      <c r="F16" s="4"/>
      <c r="G16" s="4"/>
      <c r="H16" s="4"/>
      <c r="I16" s="4"/>
      <c r="J16" s="5">
        <f>(I17)</f>
        <v>4.05</v>
      </c>
    </row>
    <row r="17" spans="1:10" x14ac:dyDescent="0.2">
      <c r="A17" s="2" t="s">
        <v>27</v>
      </c>
      <c r="B17" s="4"/>
      <c r="C17" s="4">
        <v>15</v>
      </c>
      <c r="D17" s="4" t="s">
        <v>7</v>
      </c>
      <c r="E17" s="4">
        <v>3</v>
      </c>
      <c r="F17" s="4" t="s">
        <v>8</v>
      </c>
      <c r="G17" s="4">
        <v>3</v>
      </c>
      <c r="H17" s="4" t="s">
        <v>9</v>
      </c>
      <c r="I17" s="5">
        <f>(G17*30)*E17*C17/1000</f>
        <v>4.05</v>
      </c>
      <c r="J17" s="4"/>
    </row>
    <row r="18" spans="1:10" x14ac:dyDescent="0.2">
      <c r="A18" s="2" t="s">
        <v>10</v>
      </c>
      <c r="B18" s="4" t="s">
        <v>11</v>
      </c>
      <c r="C18" s="4">
        <v>70</v>
      </c>
      <c r="D18" s="4" t="s">
        <v>7</v>
      </c>
      <c r="E18" s="4">
        <v>1</v>
      </c>
      <c r="F18" s="4"/>
      <c r="G18" s="4">
        <v>2</v>
      </c>
      <c r="H18" s="4" t="s">
        <v>9</v>
      </c>
      <c r="I18" s="4"/>
      <c r="J18" s="6">
        <f>(G18*30)*E18*C18/1000</f>
        <v>4.2</v>
      </c>
    </row>
    <row r="19" spans="1:10" x14ac:dyDescent="0.2">
      <c r="A19" s="2" t="s">
        <v>12</v>
      </c>
      <c r="B19" s="4"/>
      <c r="C19" s="4">
        <v>350</v>
      </c>
      <c r="D19" s="4" t="s">
        <v>7</v>
      </c>
      <c r="E19" s="4">
        <v>1</v>
      </c>
      <c r="F19" s="4"/>
      <c r="G19" s="4">
        <v>1.43</v>
      </c>
      <c r="H19" s="4" t="s">
        <v>13</v>
      </c>
      <c r="I19" s="4"/>
      <c r="J19" s="6">
        <f>(G19/60)*30*E19*C19/1000</f>
        <v>0.25024999999999997</v>
      </c>
    </row>
    <row r="20" spans="1:10" x14ac:dyDescent="0.2">
      <c r="A20" s="2" t="s">
        <v>20</v>
      </c>
      <c r="B20" s="4"/>
      <c r="C20" s="4">
        <v>40</v>
      </c>
      <c r="D20" s="4" t="s">
        <v>7</v>
      </c>
      <c r="E20" s="4">
        <v>1</v>
      </c>
      <c r="F20" s="4"/>
      <c r="G20" s="4">
        <v>2</v>
      </c>
      <c r="H20" s="4" t="s">
        <v>9</v>
      </c>
      <c r="I20" s="4"/>
      <c r="J20" s="6">
        <f>(G20*30)*E20*C20/1000</f>
        <v>2.4</v>
      </c>
    </row>
    <row r="21" spans="1:10" x14ac:dyDescent="0.2">
      <c r="A21" s="2" t="s">
        <v>16</v>
      </c>
      <c r="B21" s="4"/>
      <c r="C21" s="4">
        <v>1000</v>
      </c>
      <c r="D21" s="4" t="s">
        <v>7</v>
      </c>
      <c r="E21" s="4">
        <v>1</v>
      </c>
      <c r="F21" s="4"/>
      <c r="G21" s="4">
        <f>(0.35*60)</f>
        <v>21</v>
      </c>
      <c r="H21" s="4" t="s">
        <v>13</v>
      </c>
      <c r="I21" s="4"/>
      <c r="J21" s="6">
        <f>(G21/60)*30*E21*C21/1000</f>
        <v>10.5</v>
      </c>
    </row>
    <row r="22" spans="1:10" x14ac:dyDescent="0.2">
      <c r="A22" s="2" t="s">
        <v>17</v>
      </c>
      <c r="B22" s="4" t="s">
        <v>28</v>
      </c>
      <c r="C22" s="4">
        <v>100</v>
      </c>
      <c r="D22" s="4" t="s">
        <v>7</v>
      </c>
      <c r="E22" s="4">
        <v>1</v>
      </c>
      <c r="F22" s="4"/>
      <c r="G22" s="4">
        <v>6</v>
      </c>
      <c r="H22" s="4" t="s">
        <v>9</v>
      </c>
      <c r="I22" s="4"/>
      <c r="J22" s="6">
        <f>(G22*30)*E22*C22/1000</f>
        <v>18</v>
      </c>
    </row>
    <row r="23" spans="1:10" x14ac:dyDescent="0.2">
      <c r="A23" s="2" t="s">
        <v>21</v>
      </c>
      <c r="B23" s="4"/>
      <c r="C23" s="4">
        <v>75</v>
      </c>
      <c r="D23" s="4" t="s">
        <v>7</v>
      </c>
      <c r="E23" s="4">
        <v>1</v>
      </c>
      <c r="F23" s="4"/>
      <c r="G23" s="4">
        <v>2</v>
      </c>
      <c r="H23" s="4" t="s">
        <v>9</v>
      </c>
      <c r="I23" s="4"/>
      <c r="J23" s="6">
        <f>(G23*30)*E23*C23/1000</f>
        <v>4.5</v>
      </c>
    </row>
    <row r="24" spans="1:10" x14ac:dyDescent="0.2">
      <c r="A24" s="31" t="s">
        <v>22</v>
      </c>
      <c r="B24" s="32"/>
      <c r="C24" s="32"/>
      <c r="D24" s="32"/>
      <c r="E24" s="32"/>
      <c r="F24" s="32"/>
      <c r="G24" s="32"/>
      <c r="H24" s="32"/>
      <c r="I24" s="33"/>
      <c r="J24" s="28">
        <f>SUM(J16:J23)</f>
        <v>43.90025</v>
      </c>
    </row>
    <row r="25" spans="1:10" x14ac:dyDescent="0.2">
      <c r="A25" s="26"/>
    </row>
    <row r="26" spans="1:10" x14ac:dyDescent="0.2">
      <c r="J26" s="27"/>
    </row>
    <row r="28" spans="1:10" ht="72" customHeight="1" x14ac:dyDescent="0.2"/>
  </sheetData>
  <mergeCells count="4">
    <mergeCell ref="A24:I24"/>
    <mergeCell ref="C2:D2"/>
    <mergeCell ref="A12:I12"/>
    <mergeCell ref="C15:D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="60" zoomScaleNormal="60" workbookViewId="0">
      <selection sqref="A1:Q42"/>
    </sheetView>
  </sheetViews>
  <sheetFormatPr baseColWidth="10" defaultRowHeight="12.75" x14ac:dyDescent="0.25"/>
  <cols>
    <col min="1" max="1" width="17.85546875" style="7" customWidth="1"/>
    <col min="2" max="5" width="11.42578125" style="7"/>
    <col min="6" max="6" width="21.85546875" style="7" customWidth="1"/>
    <col min="7" max="11" width="11.42578125" style="7"/>
    <col min="12" max="12" width="18" style="7" customWidth="1"/>
    <col min="13" max="13" width="13.7109375" style="7" customWidth="1"/>
    <col min="14" max="14" width="15.7109375" style="7" customWidth="1"/>
    <col min="15" max="16384" width="11.42578125" style="7"/>
  </cols>
  <sheetData>
    <row r="1" spans="1:14" ht="69.75" customHeight="1" x14ac:dyDescent="0.25"/>
    <row r="2" spans="1:14" ht="51.75" customHeight="1" x14ac:dyDescent="0.25">
      <c r="A2" s="1" t="s">
        <v>14</v>
      </c>
      <c r="B2" s="1" t="s">
        <v>0</v>
      </c>
      <c r="C2" s="34" t="s">
        <v>1</v>
      </c>
      <c r="D2" s="35"/>
      <c r="E2" s="1" t="s">
        <v>2</v>
      </c>
      <c r="F2" s="1" t="s">
        <v>3</v>
      </c>
      <c r="G2" s="1" t="s">
        <v>4</v>
      </c>
      <c r="H2" s="1" t="s">
        <v>5</v>
      </c>
      <c r="I2" s="1" t="s">
        <v>60</v>
      </c>
      <c r="J2" s="1" t="s">
        <v>61</v>
      </c>
      <c r="L2" s="1" t="s">
        <v>55</v>
      </c>
      <c r="M2" s="1" t="s">
        <v>59</v>
      </c>
      <c r="N2" s="1" t="s">
        <v>25</v>
      </c>
    </row>
    <row r="3" spans="1:14" x14ac:dyDescent="0.25">
      <c r="A3" s="1" t="s">
        <v>15</v>
      </c>
      <c r="B3" s="23"/>
      <c r="C3" s="13"/>
      <c r="D3" s="13"/>
      <c r="E3" s="13"/>
      <c r="F3" s="13"/>
      <c r="G3" s="13"/>
      <c r="H3" s="13"/>
      <c r="I3" s="13"/>
      <c r="J3" s="8">
        <f>SUM(I4:I6)</f>
        <v>37.799999999999997</v>
      </c>
      <c r="L3" s="2" t="s">
        <v>15</v>
      </c>
      <c r="M3" s="10">
        <v>37.799999999999997</v>
      </c>
      <c r="N3" s="14">
        <f t="shared" ref="N3:N8" si="0">(M3/$M$8)</f>
        <v>0.21734443054896715</v>
      </c>
    </row>
    <row r="4" spans="1:14" x14ac:dyDescent="0.25">
      <c r="A4" s="2" t="s">
        <v>6</v>
      </c>
      <c r="B4" s="15"/>
      <c r="C4" s="9">
        <v>60</v>
      </c>
      <c r="D4" s="9" t="s">
        <v>7</v>
      </c>
      <c r="E4" s="9">
        <v>3</v>
      </c>
      <c r="F4" s="9" t="s">
        <v>8</v>
      </c>
      <c r="G4" s="9">
        <v>3</v>
      </c>
      <c r="H4" s="9" t="s">
        <v>9</v>
      </c>
      <c r="I4" s="10">
        <f>(G4*30)*E4*C4/1000</f>
        <v>16.2</v>
      </c>
      <c r="J4" s="9"/>
      <c r="L4" s="2" t="s">
        <v>51</v>
      </c>
      <c r="M4" s="12">
        <v>12.352500000000001</v>
      </c>
      <c r="N4" s="14">
        <f t="shared" si="0"/>
        <v>7.102505498296606E-2</v>
      </c>
    </row>
    <row r="5" spans="1:14" x14ac:dyDescent="0.25">
      <c r="A5" s="2" t="s">
        <v>27</v>
      </c>
      <c r="B5" s="15"/>
      <c r="C5" s="9">
        <v>25</v>
      </c>
      <c r="D5" s="9" t="s">
        <v>7</v>
      </c>
      <c r="E5" s="9">
        <v>4</v>
      </c>
      <c r="F5" s="9" t="s">
        <v>8</v>
      </c>
      <c r="G5" s="9">
        <v>4</v>
      </c>
      <c r="H5" s="9" t="s">
        <v>9</v>
      </c>
      <c r="I5" s="10">
        <f>(G5*30)*E5*C5/1000</f>
        <v>12</v>
      </c>
      <c r="J5" s="9"/>
      <c r="L5" s="2" t="s">
        <v>50</v>
      </c>
      <c r="M5" s="12">
        <v>84</v>
      </c>
      <c r="N5" s="14">
        <f t="shared" si="0"/>
        <v>0.48298762344214924</v>
      </c>
    </row>
    <row r="6" spans="1:14" x14ac:dyDescent="0.25">
      <c r="A6" s="2" t="s">
        <v>39</v>
      </c>
      <c r="B6" s="15" t="s">
        <v>41</v>
      </c>
      <c r="C6" s="9">
        <v>40</v>
      </c>
      <c r="D6" s="9" t="s">
        <v>7</v>
      </c>
      <c r="E6" s="9">
        <v>2</v>
      </c>
      <c r="F6" s="9" t="s">
        <v>8</v>
      </c>
      <c r="G6" s="9">
        <v>4</v>
      </c>
      <c r="H6" s="9" t="s">
        <v>9</v>
      </c>
      <c r="I6" s="10">
        <f>(G6*30)*E6*C6/1000</f>
        <v>9.6</v>
      </c>
      <c r="J6" s="9"/>
      <c r="L6" s="2" t="s">
        <v>49</v>
      </c>
      <c r="M6" s="12">
        <v>12</v>
      </c>
      <c r="N6" s="14">
        <f t="shared" si="0"/>
        <v>6.8998231920307032E-2</v>
      </c>
    </row>
    <row r="7" spans="1:14" x14ac:dyDescent="0.25">
      <c r="A7" s="1" t="s">
        <v>51</v>
      </c>
      <c r="B7" s="23"/>
      <c r="C7" s="13"/>
      <c r="D7" s="13"/>
      <c r="E7" s="13"/>
      <c r="F7" s="13"/>
      <c r="G7" s="13"/>
      <c r="H7" s="13"/>
      <c r="I7" s="8"/>
      <c r="J7" s="11">
        <f>SUM(J8:J11)</f>
        <v>12.352500000000001</v>
      </c>
      <c r="L7" s="2" t="s">
        <v>48</v>
      </c>
      <c r="M7" s="12">
        <v>27.765000000000001</v>
      </c>
      <c r="N7" s="14">
        <f t="shared" si="0"/>
        <v>0.1596446591056104</v>
      </c>
    </row>
    <row r="8" spans="1:14" x14ac:dyDescent="0.25">
      <c r="A8" s="2" t="s">
        <v>10</v>
      </c>
      <c r="B8" s="15" t="s">
        <v>11</v>
      </c>
      <c r="C8" s="9">
        <v>70</v>
      </c>
      <c r="D8" s="9" t="s">
        <v>7</v>
      </c>
      <c r="E8" s="9">
        <v>1</v>
      </c>
      <c r="F8" s="9"/>
      <c r="G8" s="9">
        <v>3</v>
      </c>
      <c r="H8" s="9" t="s">
        <v>9</v>
      </c>
      <c r="I8" s="9"/>
      <c r="J8" s="12">
        <f>(G8*30)*E8*C8/1000</f>
        <v>6.3</v>
      </c>
      <c r="L8" s="1" t="s">
        <v>26</v>
      </c>
      <c r="M8" s="28">
        <f>SUM(M3:M7)</f>
        <v>173.91750000000002</v>
      </c>
      <c r="N8" s="29">
        <f t="shared" si="0"/>
        <v>1</v>
      </c>
    </row>
    <row r="9" spans="1:14" x14ac:dyDescent="0.25">
      <c r="A9" s="2" t="s">
        <v>21</v>
      </c>
      <c r="B9" s="15"/>
      <c r="C9" s="9">
        <v>75</v>
      </c>
      <c r="D9" s="9" t="s">
        <v>7</v>
      </c>
      <c r="E9" s="9">
        <v>1</v>
      </c>
      <c r="F9" s="9"/>
      <c r="G9" s="9">
        <v>1</v>
      </c>
      <c r="H9" s="9" t="s">
        <v>9</v>
      </c>
      <c r="I9" s="9"/>
      <c r="J9" s="12">
        <f>(G9*30)*E9*C9/1000</f>
        <v>2.25</v>
      </c>
    </row>
    <row r="10" spans="1:14" x14ac:dyDescent="0.25">
      <c r="A10" s="2" t="s">
        <v>20</v>
      </c>
      <c r="B10" s="15"/>
      <c r="C10" s="9">
        <v>40</v>
      </c>
      <c r="D10" s="9" t="s">
        <v>7</v>
      </c>
      <c r="E10" s="9">
        <v>1</v>
      </c>
      <c r="F10" s="9"/>
      <c r="G10" s="9">
        <v>3</v>
      </c>
      <c r="H10" s="9" t="s">
        <v>9</v>
      </c>
      <c r="I10" s="9"/>
      <c r="J10" s="12">
        <f>(G10*30)*E10*C10/1000</f>
        <v>3.6</v>
      </c>
    </row>
    <row r="11" spans="1:14" x14ac:dyDescent="0.25">
      <c r="A11" s="2" t="s">
        <v>29</v>
      </c>
      <c r="B11" s="15"/>
      <c r="C11" s="9">
        <v>25</v>
      </c>
      <c r="D11" s="9" t="s">
        <v>7</v>
      </c>
      <c r="E11" s="9">
        <v>1</v>
      </c>
      <c r="F11" s="9"/>
      <c r="G11" s="9">
        <f>(0.27*60)</f>
        <v>16.200000000000003</v>
      </c>
      <c r="H11" s="9" t="s">
        <v>13</v>
      </c>
      <c r="I11" s="9"/>
      <c r="J11" s="12">
        <f>(G11/60)*30*E11*C11/1000</f>
        <v>0.20250000000000004</v>
      </c>
    </row>
    <row r="12" spans="1:14" x14ac:dyDescent="0.25">
      <c r="A12" s="1" t="s">
        <v>50</v>
      </c>
      <c r="B12" s="23"/>
      <c r="C12" s="13"/>
      <c r="D12" s="13"/>
      <c r="E12" s="13"/>
      <c r="F12" s="13"/>
      <c r="G12" s="13"/>
      <c r="H12" s="13"/>
      <c r="I12" s="13"/>
      <c r="J12" s="11">
        <f>(J13)</f>
        <v>84</v>
      </c>
    </row>
    <row r="13" spans="1:14" x14ac:dyDescent="0.25">
      <c r="A13" s="2" t="s">
        <v>30</v>
      </c>
      <c r="B13" s="15" t="s">
        <v>43</v>
      </c>
      <c r="C13" s="9">
        <v>400</v>
      </c>
      <c r="D13" s="9" t="s">
        <v>7</v>
      </c>
      <c r="E13" s="9">
        <v>1</v>
      </c>
      <c r="F13" s="9"/>
      <c r="G13" s="9">
        <v>7</v>
      </c>
      <c r="H13" s="9" t="s">
        <v>9</v>
      </c>
      <c r="I13" s="9"/>
      <c r="J13" s="12">
        <f>(G13*30)*E13*C13/1000</f>
        <v>84</v>
      </c>
    </row>
    <row r="14" spans="1:14" x14ac:dyDescent="0.25">
      <c r="A14" s="1" t="s">
        <v>49</v>
      </c>
      <c r="B14" s="23"/>
      <c r="C14" s="13"/>
      <c r="D14" s="13"/>
      <c r="E14" s="13"/>
      <c r="F14" s="13"/>
      <c r="G14" s="13"/>
      <c r="H14" s="13"/>
      <c r="I14" s="13"/>
      <c r="J14" s="11">
        <f>(J15)</f>
        <v>12</v>
      </c>
    </row>
    <row r="15" spans="1:14" x14ac:dyDescent="0.25">
      <c r="A15" s="2" t="s">
        <v>18</v>
      </c>
      <c r="B15" s="15"/>
      <c r="C15" s="9">
        <v>100</v>
      </c>
      <c r="D15" s="9" t="s">
        <v>7</v>
      </c>
      <c r="E15" s="9">
        <v>1</v>
      </c>
      <c r="F15" s="9"/>
      <c r="G15" s="9">
        <v>4</v>
      </c>
      <c r="H15" s="9" t="s">
        <v>9</v>
      </c>
      <c r="I15" s="9"/>
      <c r="J15" s="12">
        <f>(G15*30)*E15*C15/1000</f>
        <v>12</v>
      </c>
    </row>
    <row r="16" spans="1:14" x14ac:dyDescent="0.25">
      <c r="A16" s="1" t="s">
        <v>48</v>
      </c>
      <c r="B16" s="23"/>
      <c r="C16" s="13"/>
      <c r="D16" s="13"/>
      <c r="E16" s="13"/>
      <c r="F16" s="13"/>
      <c r="G16" s="13"/>
      <c r="H16" s="13"/>
      <c r="I16" s="13"/>
      <c r="J16" s="11">
        <f>SUM(J17:J18)</f>
        <v>27.765000000000001</v>
      </c>
    </row>
    <row r="17" spans="1:10" x14ac:dyDescent="0.25">
      <c r="A17" s="2" t="s">
        <v>31</v>
      </c>
      <c r="B17" s="15"/>
      <c r="C17" s="9">
        <v>300</v>
      </c>
      <c r="D17" s="9" t="s">
        <v>7</v>
      </c>
      <c r="E17" s="9">
        <v>1</v>
      </c>
      <c r="F17" s="9"/>
      <c r="G17" s="9">
        <v>3</v>
      </c>
      <c r="H17" s="9" t="s">
        <v>9</v>
      </c>
      <c r="I17" s="9"/>
      <c r="J17" s="12">
        <f>(G17*30)*E17*C17/1000</f>
        <v>27</v>
      </c>
    </row>
    <row r="18" spans="1:10" x14ac:dyDescent="0.25">
      <c r="A18" s="2" t="s">
        <v>40</v>
      </c>
      <c r="B18" s="15"/>
      <c r="C18" s="9">
        <v>150</v>
      </c>
      <c r="D18" s="9" t="s">
        <v>7</v>
      </c>
      <c r="E18" s="9">
        <v>1</v>
      </c>
      <c r="F18" s="9"/>
      <c r="G18" s="9">
        <f>(0.17*60)</f>
        <v>10.200000000000001</v>
      </c>
      <c r="H18" s="9" t="s">
        <v>13</v>
      </c>
      <c r="I18" s="9"/>
      <c r="J18" s="12">
        <f>(G18/60)*30*E18*C18/1000</f>
        <v>0.76500000000000012</v>
      </c>
    </row>
    <row r="19" spans="1:10" ht="15.75" customHeight="1" x14ac:dyDescent="0.25">
      <c r="A19" s="31" t="s">
        <v>54</v>
      </c>
      <c r="B19" s="32"/>
      <c r="C19" s="32"/>
      <c r="D19" s="32"/>
      <c r="E19" s="32"/>
      <c r="F19" s="32"/>
      <c r="G19" s="32"/>
      <c r="H19" s="32"/>
      <c r="I19" s="33"/>
      <c r="J19" s="28">
        <f>J3+J7+J12+J14+J16</f>
        <v>173.91750000000002</v>
      </c>
    </row>
    <row r="23" spans="1:10" ht="38.25" x14ac:dyDescent="0.25">
      <c r="A23" s="1" t="s">
        <v>14</v>
      </c>
      <c r="B23" s="1" t="s">
        <v>0</v>
      </c>
      <c r="C23" s="1" t="s">
        <v>1</v>
      </c>
      <c r="D23" s="1"/>
      <c r="E23" s="1" t="s">
        <v>2</v>
      </c>
      <c r="F23" s="1" t="s">
        <v>3</v>
      </c>
      <c r="G23" s="1" t="s">
        <v>4</v>
      </c>
      <c r="H23" s="1" t="s">
        <v>5</v>
      </c>
      <c r="I23" s="1" t="s">
        <v>58</v>
      </c>
      <c r="J23" s="1" t="s">
        <v>59</v>
      </c>
    </row>
    <row r="24" spans="1:10" x14ac:dyDescent="0.25">
      <c r="A24" s="1" t="s">
        <v>15</v>
      </c>
      <c r="B24" s="23"/>
      <c r="C24" s="23"/>
      <c r="D24" s="23"/>
      <c r="E24" s="23"/>
      <c r="F24" s="23"/>
      <c r="G24" s="23"/>
      <c r="H24" s="23"/>
      <c r="I24" s="23"/>
      <c r="J24" s="17">
        <f>SUM(I25:I27)</f>
        <v>23.55</v>
      </c>
    </row>
    <row r="25" spans="1:10" x14ac:dyDescent="0.25">
      <c r="A25" s="2" t="s">
        <v>27</v>
      </c>
      <c r="B25" s="15"/>
      <c r="C25" s="15">
        <v>25</v>
      </c>
      <c r="D25" s="15" t="s">
        <v>7</v>
      </c>
      <c r="E25" s="15">
        <v>3</v>
      </c>
      <c r="F25" s="15" t="s">
        <v>8</v>
      </c>
      <c r="G25" s="15">
        <v>3</v>
      </c>
      <c r="H25" s="15" t="s">
        <v>9</v>
      </c>
      <c r="I25" s="18">
        <f>(G25*30)*E25*C25/1000</f>
        <v>6.75</v>
      </c>
      <c r="J25" s="15"/>
    </row>
    <row r="26" spans="1:10" x14ac:dyDescent="0.25">
      <c r="A26" s="2" t="s">
        <v>27</v>
      </c>
      <c r="B26" s="15"/>
      <c r="C26" s="15">
        <v>25</v>
      </c>
      <c r="D26" s="15" t="s">
        <v>7</v>
      </c>
      <c r="E26" s="15">
        <v>4</v>
      </c>
      <c r="F26" s="15" t="s">
        <v>8</v>
      </c>
      <c r="G26" s="15">
        <v>4</v>
      </c>
      <c r="H26" s="15" t="s">
        <v>9</v>
      </c>
      <c r="I26" s="18">
        <f>(G26*30)*E26*C26/1000</f>
        <v>12</v>
      </c>
      <c r="J26" s="15"/>
    </row>
    <row r="27" spans="1:10" x14ac:dyDescent="0.25">
      <c r="A27" s="2" t="s">
        <v>42</v>
      </c>
      <c r="B27" s="15" t="s">
        <v>41</v>
      </c>
      <c r="C27" s="15">
        <v>20</v>
      </c>
      <c r="D27" s="15" t="s">
        <v>7</v>
      </c>
      <c r="E27" s="15">
        <v>2</v>
      </c>
      <c r="F27" s="15" t="s">
        <v>8</v>
      </c>
      <c r="G27" s="15">
        <v>4</v>
      </c>
      <c r="H27" s="15" t="s">
        <v>9</v>
      </c>
      <c r="I27" s="18">
        <f>(G27*30)*E27*C27/1000</f>
        <v>4.8</v>
      </c>
      <c r="J27" s="15"/>
    </row>
    <row r="28" spans="1:10" x14ac:dyDescent="0.25">
      <c r="A28" s="1" t="s">
        <v>51</v>
      </c>
      <c r="B28" s="23"/>
      <c r="C28" s="23"/>
      <c r="D28" s="23"/>
      <c r="E28" s="23"/>
      <c r="F28" s="23"/>
      <c r="G28" s="23"/>
      <c r="H28" s="23"/>
      <c r="I28" s="17"/>
      <c r="J28" s="21">
        <f>SUM(J29:J32)</f>
        <v>12.352500000000001</v>
      </c>
    </row>
    <row r="29" spans="1:10" x14ac:dyDescent="0.25">
      <c r="A29" s="2" t="s">
        <v>10</v>
      </c>
      <c r="B29" s="15" t="s">
        <v>11</v>
      </c>
      <c r="C29" s="15">
        <v>70</v>
      </c>
      <c r="D29" s="15" t="s">
        <v>7</v>
      </c>
      <c r="E29" s="15">
        <v>1</v>
      </c>
      <c r="F29" s="15"/>
      <c r="G29" s="15">
        <v>3</v>
      </c>
      <c r="H29" s="15" t="s">
        <v>9</v>
      </c>
      <c r="I29" s="15"/>
      <c r="J29" s="22">
        <f>(G29*30)*E29*C29/1000</f>
        <v>6.3</v>
      </c>
    </row>
    <row r="30" spans="1:10" x14ac:dyDescent="0.25">
      <c r="A30" s="2" t="s">
        <v>21</v>
      </c>
      <c r="B30" s="15"/>
      <c r="C30" s="15">
        <v>75</v>
      </c>
      <c r="D30" s="15" t="s">
        <v>7</v>
      </c>
      <c r="E30" s="15">
        <v>1</v>
      </c>
      <c r="F30" s="15"/>
      <c r="G30" s="15">
        <v>1</v>
      </c>
      <c r="H30" s="15" t="s">
        <v>9</v>
      </c>
      <c r="I30" s="15"/>
      <c r="J30" s="22">
        <f>(G30*30)*E30*C30/1000</f>
        <v>2.25</v>
      </c>
    </row>
    <row r="31" spans="1:10" x14ac:dyDescent="0.25">
      <c r="A31" s="2" t="s">
        <v>20</v>
      </c>
      <c r="B31" s="15"/>
      <c r="C31" s="15">
        <v>40</v>
      </c>
      <c r="D31" s="15" t="s">
        <v>7</v>
      </c>
      <c r="E31" s="15">
        <v>1</v>
      </c>
      <c r="F31" s="15"/>
      <c r="G31" s="15">
        <v>3</v>
      </c>
      <c r="H31" s="15" t="s">
        <v>9</v>
      </c>
      <c r="I31" s="15"/>
      <c r="J31" s="22">
        <f>(G31*30)*E31*C31/1000</f>
        <v>3.6</v>
      </c>
    </row>
    <row r="32" spans="1:10" x14ac:dyDescent="0.25">
      <c r="A32" s="2" t="s">
        <v>29</v>
      </c>
      <c r="B32" s="15"/>
      <c r="C32" s="15">
        <v>25</v>
      </c>
      <c r="D32" s="15" t="s">
        <v>7</v>
      </c>
      <c r="E32" s="15">
        <v>1</v>
      </c>
      <c r="F32" s="15"/>
      <c r="G32" s="15">
        <f>(0.27*60)</f>
        <v>16.200000000000003</v>
      </c>
      <c r="H32" s="15" t="s">
        <v>13</v>
      </c>
      <c r="I32" s="15"/>
      <c r="J32" s="22">
        <f>(G32/60)*30*E32*C32/1000</f>
        <v>0.20250000000000004</v>
      </c>
    </row>
    <row r="33" spans="1:10" x14ac:dyDescent="0.25">
      <c r="A33" s="1" t="s">
        <v>50</v>
      </c>
      <c r="B33" s="23"/>
      <c r="C33" s="23"/>
      <c r="D33" s="23"/>
      <c r="E33" s="23"/>
      <c r="F33" s="23"/>
      <c r="G33" s="23"/>
      <c r="H33" s="23"/>
      <c r="I33" s="23"/>
      <c r="J33" s="21">
        <f>SUM(J34)</f>
        <v>42</v>
      </c>
    </row>
    <row r="34" spans="1:10" x14ac:dyDescent="0.25">
      <c r="A34" s="2" t="s">
        <v>30</v>
      </c>
      <c r="B34" s="15" t="s">
        <v>43</v>
      </c>
      <c r="C34" s="15">
        <v>200</v>
      </c>
      <c r="D34" s="15" t="s">
        <v>7</v>
      </c>
      <c r="E34" s="15">
        <v>1</v>
      </c>
      <c r="F34" s="15"/>
      <c r="G34" s="15">
        <v>7</v>
      </c>
      <c r="H34" s="15" t="s">
        <v>9</v>
      </c>
      <c r="I34" s="15"/>
      <c r="J34" s="22">
        <f>(G34*30)*E34*C34/1000</f>
        <v>42</v>
      </c>
    </row>
    <row r="35" spans="1:10" x14ac:dyDescent="0.25">
      <c r="A35" s="1" t="s">
        <v>49</v>
      </c>
      <c r="B35" s="23"/>
      <c r="C35" s="23"/>
      <c r="D35" s="23"/>
      <c r="E35" s="23"/>
      <c r="F35" s="23"/>
      <c r="G35" s="23"/>
      <c r="H35" s="23"/>
      <c r="I35" s="23"/>
      <c r="J35" s="21">
        <f>SUM(J36)</f>
        <v>12</v>
      </c>
    </row>
    <row r="36" spans="1:10" x14ac:dyDescent="0.25">
      <c r="A36" s="2" t="s">
        <v>18</v>
      </c>
      <c r="B36" s="15"/>
      <c r="C36" s="15">
        <v>100</v>
      </c>
      <c r="D36" s="15" t="s">
        <v>7</v>
      </c>
      <c r="E36" s="15">
        <v>1</v>
      </c>
      <c r="F36" s="15"/>
      <c r="G36" s="15">
        <v>4</v>
      </c>
      <c r="H36" s="15" t="s">
        <v>9</v>
      </c>
      <c r="I36" s="15"/>
      <c r="J36" s="22">
        <f>(G36*30)*E36*C36/1000</f>
        <v>12</v>
      </c>
    </row>
    <row r="37" spans="1:10" ht="16.5" customHeight="1" x14ac:dyDescent="0.25">
      <c r="A37" s="1" t="s">
        <v>44</v>
      </c>
      <c r="B37" s="23"/>
      <c r="C37" s="23"/>
      <c r="D37" s="23"/>
      <c r="E37" s="23"/>
      <c r="F37" s="23"/>
      <c r="G37" s="23"/>
      <c r="H37" s="23"/>
      <c r="I37" s="23"/>
      <c r="J37" s="21">
        <f>SUM(J38:J39)</f>
        <v>27.765000000000001</v>
      </c>
    </row>
    <row r="38" spans="1:10" x14ac:dyDescent="0.25">
      <c r="A38" s="2" t="s">
        <v>31</v>
      </c>
      <c r="B38" s="15"/>
      <c r="C38" s="15">
        <v>300</v>
      </c>
      <c r="D38" s="15" t="s">
        <v>7</v>
      </c>
      <c r="E38" s="15">
        <v>1</v>
      </c>
      <c r="F38" s="15"/>
      <c r="G38" s="15">
        <v>3</v>
      </c>
      <c r="H38" s="15" t="s">
        <v>9</v>
      </c>
      <c r="I38" s="15"/>
      <c r="J38" s="22">
        <f>(G38*30)*E38*C38/1000</f>
        <v>27</v>
      </c>
    </row>
    <row r="39" spans="1:10" x14ac:dyDescent="0.25">
      <c r="A39" s="2" t="s">
        <v>40</v>
      </c>
      <c r="B39" s="15"/>
      <c r="C39" s="15">
        <v>150</v>
      </c>
      <c r="D39" s="15" t="s">
        <v>7</v>
      </c>
      <c r="E39" s="15">
        <v>1</v>
      </c>
      <c r="F39" s="15"/>
      <c r="G39" s="15">
        <f>(0.17*60)</f>
        <v>10.200000000000001</v>
      </c>
      <c r="H39" s="15" t="s">
        <v>13</v>
      </c>
      <c r="I39" s="15"/>
      <c r="J39" s="22">
        <f>(G39/60)*30*E39*C39/1000</f>
        <v>0.76500000000000012</v>
      </c>
    </row>
    <row r="40" spans="1:10" x14ac:dyDescent="0.25">
      <c r="A40" s="31" t="s">
        <v>54</v>
      </c>
      <c r="B40" s="32"/>
      <c r="C40" s="32"/>
      <c r="D40" s="32"/>
      <c r="E40" s="32"/>
      <c r="F40" s="32"/>
      <c r="G40" s="32"/>
      <c r="H40" s="32"/>
      <c r="I40" s="33"/>
      <c r="J40" s="28">
        <f>J37+J35+J33+J28+J24</f>
        <v>117.6675</v>
      </c>
    </row>
    <row r="42" spans="1:10" ht="64.5" customHeight="1" x14ac:dyDescent="0.25"/>
  </sheetData>
  <mergeCells count="3">
    <mergeCell ref="C2:D2"/>
    <mergeCell ref="A19:I19"/>
    <mergeCell ref="A40:I4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="60" zoomScaleNormal="60" workbookViewId="0">
      <selection activeCell="W18" sqref="W18"/>
    </sheetView>
  </sheetViews>
  <sheetFormatPr baseColWidth="10" defaultRowHeight="12.75" x14ac:dyDescent="0.25"/>
  <cols>
    <col min="1" max="1" width="23.140625" style="7" customWidth="1"/>
    <col min="2" max="2" width="11.140625" style="7" customWidth="1"/>
    <col min="3" max="3" width="10.7109375" style="7" customWidth="1"/>
    <col min="4" max="4" width="4.7109375" style="7" customWidth="1"/>
    <col min="5" max="5" width="7.85546875" style="7" customWidth="1"/>
    <col min="6" max="6" width="21" style="7" customWidth="1"/>
    <col min="7" max="7" width="8.140625" style="7" customWidth="1"/>
    <col min="8" max="8" width="8.7109375" style="7" customWidth="1"/>
    <col min="9" max="9" width="11.85546875" style="7" customWidth="1"/>
    <col min="10" max="10" width="11.7109375" style="7" customWidth="1"/>
    <col min="11" max="11" width="11.42578125" style="7"/>
    <col min="12" max="12" width="24.42578125" style="7" customWidth="1"/>
    <col min="13" max="13" width="11.42578125" style="7"/>
    <col min="14" max="14" width="15" style="7" customWidth="1"/>
    <col min="15" max="16384" width="11.42578125" style="7"/>
  </cols>
  <sheetData>
    <row r="1" spans="1:10" ht="68.25" customHeight="1" x14ac:dyDescent="0.25"/>
    <row r="2" spans="1:10" ht="38.25" x14ac:dyDescent="0.25">
      <c r="A2" s="1" t="s">
        <v>14</v>
      </c>
      <c r="B2" s="1" t="s">
        <v>0</v>
      </c>
      <c r="C2" s="34" t="s">
        <v>1</v>
      </c>
      <c r="D2" s="35"/>
      <c r="E2" s="1" t="s">
        <v>2</v>
      </c>
      <c r="F2" s="1" t="s">
        <v>3</v>
      </c>
      <c r="G2" s="1" t="s">
        <v>4</v>
      </c>
      <c r="H2" s="1" t="s">
        <v>5</v>
      </c>
      <c r="I2" s="1" t="s">
        <v>60</v>
      </c>
      <c r="J2" s="1" t="s">
        <v>61</v>
      </c>
    </row>
    <row r="3" spans="1:10" x14ac:dyDescent="0.25">
      <c r="A3" s="1" t="s">
        <v>15</v>
      </c>
      <c r="B3" s="16"/>
      <c r="C3" s="36"/>
      <c r="D3" s="36"/>
      <c r="E3" s="16"/>
      <c r="F3" s="16"/>
      <c r="G3" s="16"/>
      <c r="H3" s="16"/>
      <c r="I3" s="16"/>
      <c r="J3" s="17">
        <f>SUM(I4:I6)</f>
        <v>97.2</v>
      </c>
    </row>
    <row r="4" spans="1:10" x14ac:dyDescent="0.25">
      <c r="A4" s="2" t="s">
        <v>6</v>
      </c>
      <c r="B4" s="15"/>
      <c r="C4" s="15">
        <v>60</v>
      </c>
      <c r="D4" s="15" t="s">
        <v>7</v>
      </c>
      <c r="E4" s="15">
        <v>6</v>
      </c>
      <c r="F4" s="15" t="s">
        <v>8</v>
      </c>
      <c r="G4" s="15">
        <v>2</v>
      </c>
      <c r="H4" s="15" t="s">
        <v>9</v>
      </c>
      <c r="I4" s="18">
        <f>(G4*30)*E4*C4/1000</f>
        <v>21.6</v>
      </c>
      <c r="J4" s="15"/>
    </row>
    <row r="5" spans="1:10" x14ac:dyDescent="0.25">
      <c r="A5" s="2" t="s">
        <v>27</v>
      </c>
      <c r="B5" s="15"/>
      <c r="C5" s="15">
        <v>25</v>
      </c>
      <c r="D5" s="15" t="s">
        <v>7</v>
      </c>
      <c r="E5" s="15">
        <v>6</v>
      </c>
      <c r="F5" s="15" t="s">
        <v>8</v>
      </c>
      <c r="G5" s="15">
        <v>4</v>
      </c>
      <c r="H5" s="15" t="s">
        <v>9</v>
      </c>
      <c r="I5" s="18">
        <f>(G5*30)*E5*C5/1000</f>
        <v>18</v>
      </c>
      <c r="J5" s="15"/>
    </row>
    <row r="6" spans="1:10" x14ac:dyDescent="0.25">
      <c r="A6" s="2" t="s">
        <v>39</v>
      </c>
      <c r="B6" s="15" t="s">
        <v>41</v>
      </c>
      <c r="C6" s="15">
        <v>40</v>
      </c>
      <c r="D6" s="15" t="s">
        <v>7</v>
      </c>
      <c r="E6" s="15">
        <v>8</v>
      </c>
      <c r="F6" s="15" t="s">
        <v>8</v>
      </c>
      <c r="G6" s="15">
        <v>6</v>
      </c>
      <c r="H6" s="15" t="s">
        <v>9</v>
      </c>
      <c r="I6" s="18">
        <f>(G6*30)*E6*C6/1000</f>
        <v>57.6</v>
      </c>
      <c r="J6" s="19"/>
    </row>
    <row r="7" spans="1:10" x14ac:dyDescent="0.25">
      <c r="A7" s="2" t="s">
        <v>44</v>
      </c>
      <c r="B7" s="16"/>
      <c r="C7" s="36"/>
      <c r="D7" s="36"/>
      <c r="E7" s="16"/>
      <c r="F7" s="16"/>
      <c r="G7" s="16"/>
      <c r="H7" s="16"/>
      <c r="I7" s="20"/>
      <c r="J7" s="21">
        <f>SUM(J8:J13)</f>
        <v>124.67999999999999</v>
      </c>
    </row>
    <row r="8" spans="1:10" x14ac:dyDescent="0.25">
      <c r="A8" s="2" t="s">
        <v>31</v>
      </c>
      <c r="B8" s="15"/>
      <c r="C8" s="15">
        <v>300</v>
      </c>
      <c r="D8" s="15" t="s">
        <v>7</v>
      </c>
      <c r="E8" s="15">
        <v>5</v>
      </c>
      <c r="F8" s="15"/>
      <c r="G8" s="15">
        <v>2</v>
      </c>
      <c r="H8" s="15" t="s">
        <v>9</v>
      </c>
      <c r="I8" s="15"/>
      <c r="J8" s="22">
        <f t="shared" ref="J8:J13" si="0">(G8*30)*E8*C8/1000</f>
        <v>90</v>
      </c>
    </row>
    <row r="9" spans="1:10" x14ac:dyDescent="0.25">
      <c r="A9" s="2" t="s">
        <v>32</v>
      </c>
      <c r="B9" s="15"/>
      <c r="C9" s="15">
        <v>150</v>
      </c>
      <c r="D9" s="15" t="s">
        <v>7</v>
      </c>
      <c r="E9" s="15">
        <v>1</v>
      </c>
      <c r="F9" s="15"/>
      <c r="G9" s="15">
        <v>1</v>
      </c>
      <c r="H9" s="15" t="s">
        <v>9</v>
      </c>
      <c r="I9" s="15"/>
      <c r="J9" s="22">
        <f t="shared" si="0"/>
        <v>4.5</v>
      </c>
    </row>
    <row r="10" spans="1:10" x14ac:dyDescent="0.25">
      <c r="A10" s="2" t="s">
        <v>33</v>
      </c>
      <c r="B10" s="15"/>
      <c r="C10" s="15">
        <v>20</v>
      </c>
      <c r="D10" s="15" t="s">
        <v>7</v>
      </c>
      <c r="E10" s="15">
        <v>1</v>
      </c>
      <c r="F10" s="15"/>
      <c r="G10" s="15">
        <v>8</v>
      </c>
      <c r="H10" s="15" t="s">
        <v>9</v>
      </c>
      <c r="I10" s="15"/>
      <c r="J10" s="15">
        <f t="shared" si="0"/>
        <v>4.8</v>
      </c>
    </row>
    <row r="11" spans="1:10" x14ac:dyDescent="0.25">
      <c r="A11" s="2" t="s">
        <v>34</v>
      </c>
      <c r="B11" s="15"/>
      <c r="C11" s="15">
        <v>180</v>
      </c>
      <c r="D11" s="15" t="s">
        <v>7</v>
      </c>
      <c r="E11" s="15">
        <v>1</v>
      </c>
      <c r="F11" s="15"/>
      <c r="G11" s="15">
        <v>1.8</v>
      </c>
      <c r="H11" s="15" t="s">
        <v>9</v>
      </c>
      <c r="I11" s="15"/>
      <c r="J11" s="15">
        <f t="shared" si="0"/>
        <v>9.7200000000000006</v>
      </c>
    </row>
    <row r="12" spans="1:10" x14ac:dyDescent="0.25">
      <c r="A12" s="2" t="s">
        <v>35</v>
      </c>
      <c r="B12" s="15"/>
      <c r="C12" s="15">
        <v>12</v>
      </c>
      <c r="D12" s="15" t="s">
        <v>7</v>
      </c>
      <c r="E12" s="15">
        <v>1</v>
      </c>
      <c r="F12" s="15"/>
      <c r="G12" s="15">
        <v>6</v>
      </c>
      <c r="H12" s="15" t="s">
        <v>9</v>
      </c>
      <c r="I12" s="15"/>
      <c r="J12" s="15">
        <f t="shared" si="0"/>
        <v>2.16</v>
      </c>
    </row>
    <row r="13" spans="1:10" x14ac:dyDescent="0.25">
      <c r="A13" s="2" t="s">
        <v>36</v>
      </c>
      <c r="B13" s="15"/>
      <c r="C13" s="15">
        <v>300</v>
      </c>
      <c r="D13" s="15" t="s">
        <v>7</v>
      </c>
      <c r="E13" s="15">
        <v>1</v>
      </c>
      <c r="F13" s="15"/>
      <c r="G13" s="15">
        <v>1.5</v>
      </c>
      <c r="H13" s="15" t="s">
        <v>9</v>
      </c>
      <c r="I13" s="15"/>
      <c r="J13" s="15">
        <f t="shared" si="0"/>
        <v>13.5</v>
      </c>
    </row>
    <row r="14" spans="1:10" x14ac:dyDescent="0.25">
      <c r="A14" s="2" t="s">
        <v>46</v>
      </c>
      <c r="B14" s="16"/>
      <c r="C14" s="16"/>
      <c r="D14" s="16"/>
      <c r="E14" s="16"/>
      <c r="F14" s="16"/>
      <c r="G14" s="16"/>
      <c r="H14" s="16"/>
      <c r="I14" s="16"/>
      <c r="J14" s="21">
        <f>(J15)</f>
        <v>0.84</v>
      </c>
    </row>
    <row r="15" spans="1:10" x14ac:dyDescent="0.25">
      <c r="A15" s="2" t="s">
        <v>10</v>
      </c>
      <c r="B15" s="15" t="s">
        <v>11</v>
      </c>
      <c r="C15" s="15">
        <v>70</v>
      </c>
      <c r="D15" s="15" t="s">
        <v>7</v>
      </c>
      <c r="E15" s="15">
        <v>1</v>
      </c>
      <c r="F15" s="15"/>
      <c r="G15" s="15">
        <f>(0.4*60)</f>
        <v>24</v>
      </c>
      <c r="H15" s="15" t="s">
        <v>13</v>
      </c>
      <c r="I15" s="15"/>
      <c r="J15" s="22">
        <f>(G15/60)*30*E15*C15/1000</f>
        <v>0.84</v>
      </c>
    </row>
    <row r="16" spans="1:10" x14ac:dyDescent="0.25">
      <c r="A16" s="1" t="s">
        <v>45</v>
      </c>
      <c r="B16" s="16"/>
      <c r="C16" s="36"/>
      <c r="D16" s="36"/>
      <c r="E16" s="16"/>
      <c r="F16" s="16"/>
      <c r="G16" s="16"/>
      <c r="H16" s="16"/>
      <c r="I16" s="16"/>
      <c r="J16" s="21">
        <f>SUM(J17:J20)</f>
        <v>20.272500000000001</v>
      </c>
    </row>
    <row r="17" spans="1:14" x14ac:dyDescent="0.25">
      <c r="A17" s="2" t="s">
        <v>21</v>
      </c>
      <c r="B17" s="15"/>
      <c r="C17" s="15">
        <v>75</v>
      </c>
      <c r="D17" s="15" t="s">
        <v>7</v>
      </c>
      <c r="E17" s="15">
        <v>1</v>
      </c>
      <c r="F17" s="15"/>
      <c r="G17" s="15">
        <f>(0.11*60)</f>
        <v>6.6</v>
      </c>
      <c r="H17" s="15" t="s">
        <v>13</v>
      </c>
      <c r="I17" s="15"/>
      <c r="J17" s="22">
        <f>(G17*30)*E17*C17/1000</f>
        <v>14.85</v>
      </c>
    </row>
    <row r="18" spans="1:14" x14ac:dyDescent="0.25">
      <c r="A18" s="2" t="s">
        <v>20</v>
      </c>
      <c r="B18" s="15"/>
      <c r="C18" s="15">
        <v>40</v>
      </c>
      <c r="D18" s="15" t="s">
        <v>7</v>
      </c>
      <c r="E18" s="15">
        <v>1</v>
      </c>
      <c r="F18" s="15"/>
      <c r="G18" s="15">
        <v>3</v>
      </c>
      <c r="H18" s="15" t="s">
        <v>9</v>
      </c>
      <c r="I18" s="15"/>
      <c r="J18" s="22">
        <f>(G18*30)*E18*C18/1000</f>
        <v>3.6</v>
      </c>
    </row>
    <row r="19" spans="1:14" x14ac:dyDescent="0.25">
      <c r="A19" s="2" t="s">
        <v>29</v>
      </c>
      <c r="B19" s="15"/>
      <c r="C19" s="15">
        <v>25</v>
      </c>
      <c r="D19" s="15" t="s">
        <v>7</v>
      </c>
      <c r="E19" s="15">
        <v>1</v>
      </c>
      <c r="F19" s="15"/>
      <c r="G19" s="15">
        <f>(0.27*60)</f>
        <v>16.200000000000003</v>
      </c>
      <c r="H19" s="15" t="s">
        <v>13</v>
      </c>
      <c r="I19" s="15"/>
      <c r="J19" s="22">
        <f>(G19/60)*30*E19*C19/1000</f>
        <v>0.20250000000000004</v>
      </c>
    </row>
    <row r="20" spans="1:14" x14ac:dyDescent="0.25">
      <c r="A20" s="2" t="s">
        <v>37</v>
      </c>
      <c r="B20" s="15"/>
      <c r="C20" s="15">
        <v>400</v>
      </c>
      <c r="D20" s="15" t="s">
        <v>7</v>
      </c>
      <c r="E20" s="15">
        <v>1</v>
      </c>
      <c r="F20" s="15"/>
      <c r="G20" s="15">
        <f>(0.27*30)</f>
        <v>8.1000000000000014</v>
      </c>
      <c r="H20" s="15" t="s">
        <v>13</v>
      </c>
      <c r="I20" s="15"/>
      <c r="J20" s="22">
        <f>(G20/60)*30*E20*C20/1000</f>
        <v>1.6200000000000003</v>
      </c>
    </row>
    <row r="21" spans="1:14" ht="15" customHeight="1" x14ac:dyDescent="0.25">
      <c r="A21" s="31" t="s">
        <v>52</v>
      </c>
      <c r="B21" s="32"/>
      <c r="C21" s="32"/>
      <c r="D21" s="32"/>
      <c r="E21" s="32"/>
      <c r="F21" s="32"/>
      <c r="G21" s="32"/>
      <c r="H21" s="32"/>
      <c r="I21" s="33"/>
      <c r="J21" s="11">
        <f>J16+J7+J3+J14</f>
        <v>242.99249999999998</v>
      </c>
    </row>
    <row r="24" spans="1:14" ht="59.25" customHeight="1" x14ac:dyDescent="0.25">
      <c r="A24" s="1" t="s">
        <v>14</v>
      </c>
      <c r="B24" s="1" t="s">
        <v>0</v>
      </c>
      <c r="C24" s="34" t="s">
        <v>1</v>
      </c>
      <c r="D24" s="35"/>
      <c r="E24" s="1" t="s">
        <v>2</v>
      </c>
      <c r="F24" s="1" t="s">
        <v>3</v>
      </c>
      <c r="G24" s="1" t="s">
        <v>4</v>
      </c>
      <c r="H24" s="1" t="s">
        <v>5</v>
      </c>
      <c r="I24" s="1" t="s">
        <v>58</v>
      </c>
      <c r="J24" s="1" t="s">
        <v>59</v>
      </c>
      <c r="L24" s="1" t="s">
        <v>56</v>
      </c>
      <c r="M24" s="1" t="s">
        <v>59</v>
      </c>
      <c r="N24" s="1" t="s">
        <v>25</v>
      </c>
    </row>
    <row r="25" spans="1:14" x14ac:dyDescent="0.25">
      <c r="A25" s="1" t="s">
        <v>15</v>
      </c>
      <c r="B25" s="23"/>
      <c r="C25" s="37"/>
      <c r="D25" s="37"/>
      <c r="E25" s="23"/>
      <c r="F25" s="23"/>
      <c r="G25" s="23"/>
      <c r="H25" s="23"/>
      <c r="I25" s="23"/>
      <c r="J25" s="17">
        <f>SUM(I26:I28)</f>
        <v>55.8</v>
      </c>
      <c r="L25" s="2" t="s">
        <v>15</v>
      </c>
      <c r="M25" s="18">
        <v>55.8</v>
      </c>
      <c r="N25" s="24">
        <f>(M25/$M$29)</f>
        <v>0.2767994444168857</v>
      </c>
    </row>
    <row r="26" spans="1:14" x14ac:dyDescent="0.25">
      <c r="A26" s="2" t="s">
        <v>27</v>
      </c>
      <c r="B26" s="15"/>
      <c r="C26" s="15">
        <v>25</v>
      </c>
      <c r="D26" s="15" t="s">
        <v>7</v>
      </c>
      <c r="E26" s="15">
        <v>6</v>
      </c>
      <c r="F26" s="15" t="s">
        <v>8</v>
      </c>
      <c r="G26" s="15">
        <v>2</v>
      </c>
      <c r="H26" s="15" t="s">
        <v>9</v>
      </c>
      <c r="I26" s="18">
        <f>(G26*30)*E26*C26/1000</f>
        <v>9</v>
      </c>
      <c r="J26" s="15"/>
      <c r="L26" s="2" t="s">
        <v>48</v>
      </c>
      <c r="M26" s="22">
        <v>124.68</v>
      </c>
      <c r="N26" s="24">
        <f>(M26/$M$29)</f>
        <v>0.61848305967557904</v>
      </c>
    </row>
    <row r="27" spans="1:14" x14ac:dyDescent="0.25">
      <c r="A27" s="2" t="s">
        <v>27</v>
      </c>
      <c r="B27" s="15"/>
      <c r="C27" s="15">
        <v>25</v>
      </c>
      <c r="D27" s="15" t="s">
        <v>7</v>
      </c>
      <c r="E27" s="15">
        <v>6</v>
      </c>
      <c r="F27" s="15" t="s">
        <v>8</v>
      </c>
      <c r="G27" s="15">
        <v>4</v>
      </c>
      <c r="H27" s="15" t="s">
        <v>9</v>
      </c>
      <c r="I27" s="18">
        <f>(G27*30)*E27*C27/1000</f>
        <v>18</v>
      </c>
      <c r="J27" s="15"/>
      <c r="L27" s="2" t="s">
        <v>51</v>
      </c>
      <c r="M27" s="22">
        <v>19.489999999999998</v>
      </c>
      <c r="N27" s="24">
        <f>(M27/$M$29)</f>
        <v>9.6681383005109353E-2</v>
      </c>
    </row>
    <row r="28" spans="1:14" x14ac:dyDescent="0.25">
      <c r="A28" s="2" t="s">
        <v>42</v>
      </c>
      <c r="B28" s="15" t="s">
        <v>41</v>
      </c>
      <c r="C28" s="15">
        <v>20</v>
      </c>
      <c r="D28" s="15" t="s">
        <v>7</v>
      </c>
      <c r="E28" s="15">
        <v>8</v>
      </c>
      <c r="F28" s="15" t="s">
        <v>8</v>
      </c>
      <c r="G28" s="15">
        <v>6</v>
      </c>
      <c r="H28" s="15" t="s">
        <v>9</v>
      </c>
      <c r="I28" s="18">
        <f>(G28*30)*E28*C28/1000</f>
        <v>28.8</v>
      </c>
      <c r="J28" s="19"/>
      <c r="L28" s="2" t="s">
        <v>57</v>
      </c>
      <c r="M28" s="22">
        <v>1.62</v>
      </c>
      <c r="N28" s="24">
        <f>(M28/$M$29)</f>
        <v>8.0361129024257155E-3</v>
      </c>
    </row>
    <row r="29" spans="1:14" x14ac:dyDescent="0.25">
      <c r="A29" s="1" t="s">
        <v>44</v>
      </c>
      <c r="B29" s="23"/>
      <c r="C29" s="37"/>
      <c r="D29" s="37"/>
      <c r="E29" s="23"/>
      <c r="F29" s="23"/>
      <c r="G29" s="23"/>
      <c r="H29" s="23"/>
      <c r="I29" s="17"/>
      <c r="J29" s="21">
        <f>SUM(J30:J35)</f>
        <v>124.67999999999999</v>
      </c>
      <c r="L29" s="1" t="s">
        <v>26</v>
      </c>
      <c r="M29" s="30">
        <f>SUM(M25:M28)</f>
        <v>201.59000000000003</v>
      </c>
      <c r="N29" s="30">
        <f>(M29/$M$29)</f>
        <v>1</v>
      </c>
    </row>
    <row r="30" spans="1:14" x14ac:dyDescent="0.25">
      <c r="A30" s="2" t="s">
        <v>31</v>
      </c>
      <c r="B30" s="15"/>
      <c r="C30" s="15">
        <v>300</v>
      </c>
      <c r="D30" s="15" t="s">
        <v>7</v>
      </c>
      <c r="E30" s="15">
        <v>5</v>
      </c>
      <c r="F30" s="15"/>
      <c r="G30" s="15">
        <v>2</v>
      </c>
      <c r="H30" s="15" t="s">
        <v>9</v>
      </c>
      <c r="I30" s="15"/>
      <c r="J30" s="22">
        <f t="shared" ref="J30:J35" si="1">(G30*30)*E30*C30/1000</f>
        <v>90</v>
      </c>
    </row>
    <row r="31" spans="1:14" x14ac:dyDescent="0.25">
      <c r="A31" s="2" t="s">
        <v>32</v>
      </c>
      <c r="B31" s="15"/>
      <c r="C31" s="15">
        <v>150</v>
      </c>
      <c r="D31" s="15" t="s">
        <v>7</v>
      </c>
      <c r="E31" s="15">
        <v>1</v>
      </c>
      <c r="F31" s="15"/>
      <c r="G31" s="15">
        <v>1</v>
      </c>
      <c r="H31" s="15" t="s">
        <v>9</v>
      </c>
      <c r="I31" s="15"/>
      <c r="J31" s="22">
        <f t="shared" si="1"/>
        <v>4.5</v>
      </c>
    </row>
    <row r="32" spans="1:14" x14ac:dyDescent="0.25">
      <c r="A32" s="2" t="s">
        <v>33</v>
      </c>
      <c r="B32" s="15"/>
      <c r="C32" s="15">
        <v>20</v>
      </c>
      <c r="D32" s="15" t="s">
        <v>7</v>
      </c>
      <c r="E32" s="15">
        <v>1</v>
      </c>
      <c r="F32" s="15"/>
      <c r="G32" s="15">
        <v>8</v>
      </c>
      <c r="H32" s="15" t="s">
        <v>9</v>
      </c>
      <c r="I32" s="15"/>
      <c r="J32" s="15">
        <f t="shared" si="1"/>
        <v>4.8</v>
      </c>
    </row>
    <row r="33" spans="1:10" x14ac:dyDescent="0.25">
      <c r="A33" s="2" t="s">
        <v>34</v>
      </c>
      <c r="B33" s="15"/>
      <c r="C33" s="15">
        <v>180</v>
      </c>
      <c r="D33" s="15" t="s">
        <v>7</v>
      </c>
      <c r="E33" s="15">
        <v>1</v>
      </c>
      <c r="F33" s="15"/>
      <c r="G33" s="15">
        <v>1.8</v>
      </c>
      <c r="H33" s="15" t="s">
        <v>9</v>
      </c>
      <c r="I33" s="15"/>
      <c r="J33" s="15">
        <f t="shared" si="1"/>
        <v>9.7200000000000006</v>
      </c>
    </row>
    <row r="34" spans="1:10" x14ac:dyDescent="0.25">
      <c r="A34" s="2" t="s">
        <v>35</v>
      </c>
      <c r="B34" s="15"/>
      <c r="C34" s="15">
        <v>12</v>
      </c>
      <c r="D34" s="15" t="s">
        <v>7</v>
      </c>
      <c r="E34" s="15">
        <v>1</v>
      </c>
      <c r="F34" s="15"/>
      <c r="G34" s="15">
        <v>6</v>
      </c>
      <c r="H34" s="15" t="s">
        <v>9</v>
      </c>
      <c r="I34" s="15"/>
      <c r="J34" s="15">
        <f t="shared" si="1"/>
        <v>2.16</v>
      </c>
    </row>
    <row r="35" spans="1:10" x14ac:dyDescent="0.25">
      <c r="A35" s="2" t="s">
        <v>36</v>
      </c>
      <c r="B35" s="15"/>
      <c r="C35" s="15">
        <v>300</v>
      </c>
      <c r="D35" s="15" t="s">
        <v>7</v>
      </c>
      <c r="E35" s="15">
        <v>1</v>
      </c>
      <c r="F35" s="15"/>
      <c r="G35" s="15">
        <v>1.5</v>
      </c>
      <c r="H35" s="15" t="s">
        <v>9</v>
      </c>
      <c r="I35" s="15"/>
      <c r="J35" s="15">
        <f t="shared" si="1"/>
        <v>13.5</v>
      </c>
    </row>
    <row r="36" spans="1:10" x14ac:dyDescent="0.25">
      <c r="A36" s="1" t="s">
        <v>51</v>
      </c>
      <c r="B36" s="23"/>
      <c r="C36" s="37"/>
      <c r="D36" s="37"/>
      <c r="E36" s="23"/>
      <c r="F36" s="23"/>
      <c r="G36" s="23"/>
      <c r="H36" s="23"/>
      <c r="I36" s="23"/>
      <c r="J36" s="21">
        <f>SUM(J37:J40)</f>
        <v>19.4925</v>
      </c>
    </row>
    <row r="37" spans="1:10" x14ac:dyDescent="0.25">
      <c r="A37" s="2" t="s">
        <v>10</v>
      </c>
      <c r="B37" s="15" t="s">
        <v>11</v>
      </c>
      <c r="C37" s="15">
        <v>70</v>
      </c>
      <c r="D37" s="15" t="s">
        <v>7</v>
      </c>
      <c r="E37" s="15">
        <v>1</v>
      </c>
      <c r="F37" s="15"/>
      <c r="G37" s="15">
        <f>(0.4*60)</f>
        <v>24</v>
      </c>
      <c r="H37" s="15" t="s">
        <v>13</v>
      </c>
      <c r="I37" s="15"/>
      <c r="J37" s="22">
        <f>(G37/60)*30*E37*C37/1000</f>
        <v>0.84</v>
      </c>
    </row>
    <row r="38" spans="1:10" x14ac:dyDescent="0.25">
      <c r="A38" s="2" t="s">
        <v>21</v>
      </c>
      <c r="B38" s="15"/>
      <c r="C38" s="15">
        <v>75</v>
      </c>
      <c r="D38" s="15" t="s">
        <v>7</v>
      </c>
      <c r="E38" s="15">
        <v>1</v>
      </c>
      <c r="F38" s="15"/>
      <c r="G38" s="15">
        <f>(0.11*60)</f>
        <v>6.6</v>
      </c>
      <c r="H38" s="15" t="s">
        <v>13</v>
      </c>
      <c r="I38" s="15"/>
      <c r="J38" s="22">
        <f>(G38*30)*E38*C38/1000</f>
        <v>14.85</v>
      </c>
    </row>
    <row r="39" spans="1:10" x14ac:dyDescent="0.25">
      <c r="A39" s="2" t="s">
        <v>20</v>
      </c>
      <c r="B39" s="15"/>
      <c r="C39" s="15">
        <v>40</v>
      </c>
      <c r="D39" s="15" t="s">
        <v>7</v>
      </c>
      <c r="E39" s="15">
        <v>1</v>
      </c>
      <c r="F39" s="15"/>
      <c r="G39" s="15">
        <v>3</v>
      </c>
      <c r="H39" s="15" t="s">
        <v>9</v>
      </c>
      <c r="I39" s="15"/>
      <c r="J39" s="22">
        <f>(G39*30)*E39*C39/1000</f>
        <v>3.6</v>
      </c>
    </row>
    <row r="40" spans="1:10" x14ac:dyDescent="0.25">
      <c r="A40" s="2" t="s">
        <v>29</v>
      </c>
      <c r="B40" s="15"/>
      <c r="C40" s="15">
        <v>25</v>
      </c>
      <c r="D40" s="15" t="s">
        <v>7</v>
      </c>
      <c r="E40" s="15">
        <v>1</v>
      </c>
      <c r="F40" s="15"/>
      <c r="G40" s="15">
        <f>(0.27*60)</f>
        <v>16.200000000000003</v>
      </c>
      <c r="H40" s="15" t="s">
        <v>13</v>
      </c>
      <c r="I40" s="15"/>
      <c r="J40" s="22">
        <f>(G40/60)*30*E40*C40/1000</f>
        <v>0.20250000000000004</v>
      </c>
    </row>
    <row r="41" spans="1:10" x14ac:dyDescent="0.25">
      <c r="A41" s="1" t="s">
        <v>47</v>
      </c>
      <c r="B41" s="23"/>
      <c r="C41" s="23"/>
      <c r="D41" s="23"/>
      <c r="E41" s="23"/>
      <c r="F41" s="23"/>
      <c r="G41" s="23"/>
      <c r="H41" s="23"/>
      <c r="I41" s="23"/>
      <c r="J41" s="21">
        <f>SUM(J42)</f>
        <v>1.6200000000000003</v>
      </c>
    </row>
    <row r="42" spans="1:10" x14ac:dyDescent="0.25">
      <c r="A42" s="2" t="s">
        <v>37</v>
      </c>
      <c r="B42" s="15"/>
      <c r="C42" s="15">
        <v>400</v>
      </c>
      <c r="D42" s="15" t="s">
        <v>7</v>
      </c>
      <c r="E42" s="15">
        <v>1</v>
      </c>
      <c r="F42" s="15"/>
      <c r="G42" s="15">
        <f>(0.27*30)</f>
        <v>8.1000000000000014</v>
      </c>
      <c r="H42" s="15" t="s">
        <v>13</v>
      </c>
      <c r="I42" s="15"/>
      <c r="J42" s="22">
        <f>(G42/60)*30*E42*C42/1000</f>
        <v>1.6200000000000003</v>
      </c>
    </row>
    <row r="43" spans="1:10" x14ac:dyDescent="0.25">
      <c r="A43" s="31" t="s">
        <v>53</v>
      </c>
      <c r="B43" s="32"/>
      <c r="C43" s="32"/>
      <c r="D43" s="32"/>
      <c r="E43" s="32"/>
      <c r="F43" s="32"/>
      <c r="G43" s="32"/>
      <c r="H43" s="32"/>
      <c r="I43" s="33"/>
      <c r="J43" s="30">
        <f>J36+J29+J25+J41</f>
        <v>201.59249999999997</v>
      </c>
    </row>
    <row r="47" spans="1:10" ht="72" customHeight="1" x14ac:dyDescent="0.25"/>
    <row r="48" spans="1:10" ht="17.25" customHeight="1" x14ac:dyDescent="0.25"/>
  </sheetData>
  <mergeCells count="10">
    <mergeCell ref="C2:D2"/>
    <mergeCell ref="A21:I21"/>
    <mergeCell ref="C24:D24"/>
    <mergeCell ref="A43:I43"/>
    <mergeCell ref="C3:D3"/>
    <mergeCell ref="C7:D7"/>
    <mergeCell ref="C16:D16"/>
    <mergeCell ref="C29:D29"/>
    <mergeCell ref="C25:D25"/>
    <mergeCell ref="C36:D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Residencial</vt:lpstr>
      <vt:lpstr>Comercial-Ventas.</vt:lpstr>
      <vt:lpstr>Institucional- Educativo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Andrés Valencia Viteri</cp:lastModifiedBy>
  <dcterms:created xsi:type="dcterms:W3CDTF">2014-02-10T05:46:30Z</dcterms:created>
  <dcterms:modified xsi:type="dcterms:W3CDTF">2014-04-30T22:34:28Z</dcterms:modified>
</cp:coreProperties>
</file>